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utte\Downloads\Course Tregunc 13112022\"/>
    </mc:Choice>
  </mc:AlternateContent>
  <bookViews>
    <workbookView xWindow="28680" yWindow="-120" windowWidth="29040" windowHeight="15840" firstSheet="1" activeTab="11"/>
  </bookViews>
  <sheets>
    <sheet name="DATA" sheetId="1" r:id="rId1"/>
    <sheet name="H_Pré" sheetId="2" r:id="rId2"/>
    <sheet name="F_Pré" sheetId="3" r:id="rId3"/>
    <sheet name="H_Pou" sheetId="4" r:id="rId4"/>
    <sheet name="F_Pou" sheetId="5" r:id="rId5"/>
    <sheet name="H_Pup" sheetId="8" r:id="rId6"/>
    <sheet name="F_Pup" sheetId="9" r:id="rId7"/>
    <sheet name="H_Ben" sheetId="10" r:id="rId8"/>
    <sheet name="F_Ben" sheetId="11" r:id="rId9"/>
    <sheet name="H_Min" sheetId="13" r:id="rId10"/>
    <sheet name="F_Min" sheetId="14" r:id="rId11"/>
    <sheet name="H_Cad" sheetId="15" r:id="rId12"/>
    <sheet name="F_Cad" sheetId="17" r:id="rId13"/>
    <sheet name="Clubs" sheetId="18" r:id="rId1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1" i="5" l="1"/>
  <c r="F11" i="5"/>
  <c r="F7" i="5"/>
  <c r="F14" i="5"/>
  <c r="F12" i="5"/>
  <c r="F13" i="5"/>
  <c r="F16" i="5"/>
  <c r="F17" i="5"/>
  <c r="F18" i="5"/>
  <c r="F19" i="5"/>
  <c r="F20" i="5"/>
  <c r="F21" i="5"/>
  <c r="F22" i="5"/>
  <c r="F23" i="5"/>
  <c r="F30" i="4" l="1"/>
  <c r="F31" i="4"/>
  <c r="F11" i="4"/>
  <c r="F35" i="4"/>
  <c r="F12" i="4"/>
  <c r="F34" i="4"/>
  <c r="F22" i="4"/>
  <c r="F23" i="4"/>
  <c r="F29" i="4"/>
  <c r="L29" i="4"/>
  <c r="L41" i="13" l="1"/>
  <c r="L60" i="13"/>
  <c r="L63" i="13"/>
  <c r="L23" i="13"/>
  <c r="L47" i="13"/>
  <c r="L59" i="13"/>
  <c r="L66" i="13"/>
  <c r="L21" i="13"/>
  <c r="L61" i="13"/>
  <c r="L67" i="13"/>
  <c r="L49" i="13"/>
  <c r="L26" i="13"/>
  <c r="L44" i="13"/>
  <c r="L28" i="13"/>
  <c r="L62" i="13"/>
  <c r="L50" i="13"/>
  <c r="L46" i="13"/>
  <c r="L40" i="13"/>
  <c r="L57" i="13"/>
  <c r="L56" i="13"/>
  <c r="L39" i="13"/>
  <c r="L38" i="13"/>
  <c r="L37" i="13"/>
  <c r="L42" i="13"/>
  <c r="L43" i="13"/>
  <c r="L55" i="13"/>
  <c r="L54" i="13"/>
  <c r="L35" i="13"/>
  <c r="L45" i="13"/>
  <c r="L31" i="13"/>
  <c r="L30" i="13"/>
  <c r="L53" i="13"/>
  <c r="L25" i="13"/>
  <c r="L20" i="13"/>
  <c r="L52" i="13"/>
  <c r="L18" i="13"/>
  <c r="L17" i="13"/>
  <c r="L16" i="13"/>
  <c r="L22" i="13"/>
  <c r="L33" i="13"/>
  <c r="L34" i="13"/>
  <c r="L32" i="13"/>
  <c r="L12" i="13"/>
  <c r="L19" i="13"/>
  <c r="L11" i="13"/>
  <c r="L14" i="13"/>
  <c r="L15" i="13"/>
  <c r="L13" i="13"/>
  <c r="L24" i="13"/>
  <c r="L10" i="13"/>
  <c r="L9" i="13"/>
  <c r="L7" i="13"/>
  <c r="L8" i="13"/>
  <c r="L6" i="13"/>
  <c r="R8" i="2" l="1"/>
  <c r="R7" i="2"/>
  <c r="R9" i="2"/>
  <c r="R11" i="2"/>
  <c r="R12" i="2"/>
  <c r="R13" i="2"/>
  <c r="R14" i="2"/>
  <c r="R10" i="2"/>
  <c r="R15" i="2"/>
  <c r="R16" i="2"/>
  <c r="R17" i="2"/>
  <c r="R18" i="2"/>
  <c r="R19" i="2"/>
  <c r="R20" i="2"/>
  <c r="R21" i="2"/>
  <c r="P8" i="2"/>
  <c r="P7" i="2"/>
  <c r="P9" i="2"/>
  <c r="P11" i="2"/>
  <c r="P12" i="2"/>
  <c r="P13" i="2"/>
  <c r="P14" i="2"/>
  <c r="P10" i="2"/>
  <c r="P15" i="2"/>
  <c r="P16" i="2"/>
  <c r="P17" i="2"/>
  <c r="P18" i="2"/>
  <c r="P19" i="2"/>
  <c r="P20" i="2"/>
  <c r="P21" i="2"/>
  <c r="N8" i="2"/>
  <c r="N7" i="2"/>
  <c r="N9" i="2"/>
  <c r="N11" i="2"/>
  <c r="N12" i="2"/>
  <c r="N13" i="2"/>
  <c r="N14" i="2"/>
  <c r="N10" i="2"/>
  <c r="N15" i="2"/>
  <c r="N16" i="2"/>
  <c r="N17" i="2"/>
  <c r="N18" i="2"/>
  <c r="N19" i="2"/>
  <c r="L8" i="2"/>
  <c r="L7" i="2"/>
  <c r="L9" i="2"/>
  <c r="L11" i="2"/>
  <c r="L12" i="2"/>
  <c r="L13" i="2"/>
  <c r="L14" i="2"/>
  <c r="L10" i="2"/>
  <c r="L15" i="2"/>
  <c r="L16" i="2"/>
  <c r="L17" i="2"/>
  <c r="L18" i="2"/>
  <c r="L19" i="2"/>
  <c r="L20" i="2"/>
  <c r="L21" i="2"/>
  <c r="L22" i="2"/>
  <c r="L23" i="2"/>
  <c r="J8" i="2"/>
  <c r="J7" i="2"/>
  <c r="J12" i="2"/>
  <c r="J11" i="2"/>
  <c r="J14" i="2"/>
  <c r="J13" i="2"/>
  <c r="J10" i="2"/>
  <c r="J9" i="2"/>
  <c r="J15" i="2"/>
  <c r="J16" i="2"/>
  <c r="F27" i="4" l="1"/>
  <c r="F9" i="4"/>
  <c r="F6" i="4"/>
  <c r="F7" i="4"/>
  <c r="F10" i="4"/>
  <c r="F8" i="4"/>
  <c r="F17" i="4"/>
  <c r="F14" i="4"/>
  <c r="F25" i="4"/>
  <c r="F13" i="4"/>
  <c r="F15" i="4"/>
  <c r="F20" i="4"/>
  <c r="F21" i="4"/>
  <c r="F24" i="4"/>
  <c r="F19" i="4"/>
  <c r="F16" i="4"/>
  <c r="F28" i="4"/>
  <c r="F32" i="4"/>
  <c r="F26" i="4"/>
  <c r="F18" i="4"/>
  <c r="F33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AE104" i="18" l="1"/>
  <c r="AE5" i="18"/>
  <c r="AE6" i="18"/>
  <c r="AE7" i="18"/>
  <c r="AE8" i="18"/>
  <c r="AE9" i="18"/>
  <c r="AE10" i="18"/>
  <c r="AE11" i="18"/>
  <c r="AE12" i="18"/>
  <c r="AE13" i="18"/>
  <c r="AE14" i="18"/>
  <c r="AE15" i="18"/>
  <c r="AE16" i="18"/>
  <c r="AE17" i="18"/>
  <c r="AE18" i="18"/>
  <c r="AE19" i="18"/>
  <c r="AE20" i="18"/>
  <c r="AE21" i="18"/>
  <c r="AE22" i="18"/>
  <c r="AE23" i="18"/>
  <c r="AE24" i="18"/>
  <c r="AE25" i="18"/>
  <c r="AE26" i="18"/>
  <c r="AE27" i="18"/>
  <c r="AE28" i="18"/>
  <c r="AE29" i="18"/>
  <c r="AE30" i="18"/>
  <c r="AE31" i="18"/>
  <c r="AE32" i="18"/>
  <c r="AE33" i="18"/>
  <c r="AE34" i="18"/>
  <c r="AE35" i="18"/>
  <c r="AE36" i="18"/>
  <c r="AE37" i="18"/>
  <c r="AE38" i="18"/>
  <c r="AE39" i="18"/>
  <c r="AE40" i="18"/>
  <c r="AE41" i="18"/>
  <c r="AE42" i="18"/>
  <c r="AE43" i="18"/>
  <c r="AE44" i="18"/>
  <c r="AE45" i="18"/>
  <c r="AE46" i="18"/>
  <c r="AE47" i="18"/>
  <c r="AE48" i="18"/>
  <c r="AE49" i="18"/>
  <c r="AE50" i="18"/>
  <c r="AE51" i="18"/>
  <c r="AE52" i="18"/>
  <c r="AE53" i="18"/>
  <c r="AE54" i="18"/>
  <c r="AE55" i="18"/>
  <c r="AE56" i="18"/>
  <c r="AE57" i="18"/>
  <c r="AE58" i="18"/>
  <c r="AE59" i="18"/>
  <c r="AE60" i="18"/>
  <c r="AE61" i="18"/>
  <c r="AE62" i="18"/>
  <c r="AE63" i="18"/>
  <c r="AE64" i="18"/>
  <c r="AE65" i="18"/>
  <c r="AE66" i="18"/>
  <c r="AE67" i="18"/>
  <c r="AE68" i="18"/>
  <c r="AE69" i="18"/>
  <c r="AE70" i="18"/>
  <c r="AE71" i="18"/>
  <c r="AE72" i="18"/>
  <c r="AE73" i="18"/>
  <c r="AE74" i="18"/>
  <c r="AE75" i="18"/>
  <c r="AE76" i="18"/>
  <c r="AE77" i="18"/>
  <c r="AE78" i="18"/>
  <c r="AE79" i="18"/>
  <c r="AE80" i="18"/>
  <c r="AE81" i="18"/>
  <c r="AE82" i="18"/>
  <c r="AE83" i="18"/>
  <c r="AE84" i="18"/>
  <c r="AE85" i="18"/>
  <c r="AE86" i="18"/>
  <c r="AE87" i="18"/>
  <c r="AE88" i="18"/>
  <c r="AE89" i="18"/>
  <c r="AE90" i="18"/>
  <c r="AE91" i="18"/>
  <c r="AE92" i="18"/>
  <c r="AE93" i="18"/>
  <c r="AE94" i="18"/>
  <c r="AE95" i="18"/>
  <c r="AE96" i="18"/>
  <c r="AE97" i="18"/>
  <c r="AE98" i="18"/>
  <c r="AE99" i="18"/>
  <c r="AE100" i="18"/>
  <c r="AE101" i="18"/>
  <c r="AE102" i="18"/>
  <c r="AE103" i="18"/>
  <c r="R55" i="17" l="1"/>
  <c r="P55" i="17"/>
  <c r="N55" i="17"/>
  <c r="L55" i="17"/>
  <c r="J55" i="17"/>
  <c r="H55" i="17"/>
  <c r="F55" i="17"/>
  <c r="R54" i="17"/>
  <c r="P54" i="17"/>
  <c r="N54" i="17"/>
  <c r="L54" i="17"/>
  <c r="J54" i="17"/>
  <c r="H54" i="17"/>
  <c r="F54" i="17"/>
  <c r="R53" i="17"/>
  <c r="P53" i="17"/>
  <c r="N53" i="17"/>
  <c r="L53" i="17"/>
  <c r="J53" i="17"/>
  <c r="H53" i="17"/>
  <c r="F53" i="17"/>
  <c r="R52" i="17"/>
  <c r="P52" i="17"/>
  <c r="N52" i="17"/>
  <c r="L52" i="17"/>
  <c r="J52" i="17"/>
  <c r="H52" i="17"/>
  <c r="F52" i="17"/>
  <c r="R51" i="17"/>
  <c r="P51" i="17"/>
  <c r="N51" i="17"/>
  <c r="L51" i="17"/>
  <c r="J51" i="17"/>
  <c r="H51" i="17"/>
  <c r="F51" i="17"/>
  <c r="R50" i="17"/>
  <c r="P50" i="17"/>
  <c r="N50" i="17"/>
  <c r="L50" i="17"/>
  <c r="J50" i="17"/>
  <c r="H50" i="17"/>
  <c r="F50" i="17"/>
  <c r="R49" i="17"/>
  <c r="P49" i="17"/>
  <c r="N49" i="17"/>
  <c r="L49" i="17"/>
  <c r="J49" i="17"/>
  <c r="H49" i="17"/>
  <c r="F49" i="17"/>
  <c r="R48" i="17"/>
  <c r="P48" i="17"/>
  <c r="N48" i="17"/>
  <c r="L48" i="17"/>
  <c r="J48" i="17"/>
  <c r="H48" i="17"/>
  <c r="F48" i="17"/>
  <c r="R47" i="17"/>
  <c r="P47" i="17"/>
  <c r="N47" i="17"/>
  <c r="L47" i="17"/>
  <c r="J47" i="17"/>
  <c r="H47" i="17"/>
  <c r="F47" i="17"/>
  <c r="R46" i="17"/>
  <c r="P46" i="17"/>
  <c r="N46" i="17"/>
  <c r="L46" i="17"/>
  <c r="J46" i="17"/>
  <c r="H46" i="17"/>
  <c r="F46" i="17"/>
  <c r="R45" i="17"/>
  <c r="P45" i="17"/>
  <c r="N45" i="17"/>
  <c r="L45" i="17"/>
  <c r="J45" i="17"/>
  <c r="H45" i="17"/>
  <c r="F45" i="17"/>
  <c r="R44" i="17"/>
  <c r="P44" i="17"/>
  <c r="N44" i="17"/>
  <c r="L44" i="17"/>
  <c r="J44" i="17"/>
  <c r="H44" i="17"/>
  <c r="F44" i="17"/>
  <c r="R43" i="17"/>
  <c r="P43" i="17"/>
  <c r="N43" i="17"/>
  <c r="L43" i="17"/>
  <c r="J43" i="17"/>
  <c r="H43" i="17"/>
  <c r="F43" i="17"/>
  <c r="R42" i="17"/>
  <c r="P42" i="17"/>
  <c r="N42" i="17"/>
  <c r="L42" i="17"/>
  <c r="J42" i="17"/>
  <c r="H42" i="17"/>
  <c r="F42" i="17"/>
  <c r="R41" i="17"/>
  <c r="P41" i="17"/>
  <c r="N41" i="17"/>
  <c r="L41" i="17"/>
  <c r="J41" i="17"/>
  <c r="H41" i="17"/>
  <c r="F41" i="17"/>
  <c r="R40" i="17"/>
  <c r="P40" i="17"/>
  <c r="N40" i="17"/>
  <c r="L40" i="17"/>
  <c r="J40" i="17"/>
  <c r="H40" i="17"/>
  <c r="F40" i="17"/>
  <c r="R39" i="17"/>
  <c r="P39" i="17"/>
  <c r="N39" i="17"/>
  <c r="L39" i="17"/>
  <c r="J39" i="17"/>
  <c r="H39" i="17"/>
  <c r="F39" i="17"/>
  <c r="R38" i="17"/>
  <c r="P38" i="17"/>
  <c r="N38" i="17"/>
  <c r="L38" i="17"/>
  <c r="J38" i="17"/>
  <c r="H38" i="17"/>
  <c r="F38" i="17"/>
  <c r="R37" i="17"/>
  <c r="P37" i="17"/>
  <c r="N37" i="17"/>
  <c r="L37" i="17"/>
  <c r="J37" i="17"/>
  <c r="H37" i="17"/>
  <c r="F37" i="17"/>
  <c r="R36" i="17"/>
  <c r="P36" i="17"/>
  <c r="N36" i="17"/>
  <c r="L36" i="17"/>
  <c r="J36" i="17"/>
  <c r="H36" i="17"/>
  <c r="F36" i="17"/>
  <c r="R35" i="17"/>
  <c r="P35" i="17"/>
  <c r="N35" i="17"/>
  <c r="L35" i="17"/>
  <c r="J35" i="17"/>
  <c r="H35" i="17"/>
  <c r="F35" i="17"/>
  <c r="R34" i="17"/>
  <c r="P34" i="17"/>
  <c r="N34" i="17"/>
  <c r="L34" i="17"/>
  <c r="J34" i="17"/>
  <c r="H34" i="17"/>
  <c r="F34" i="17"/>
  <c r="R33" i="17"/>
  <c r="P33" i="17"/>
  <c r="N33" i="17"/>
  <c r="L33" i="17"/>
  <c r="J33" i="17"/>
  <c r="H33" i="17"/>
  <c r="F33" i="17"/>
  <c r="R32" i="17"/>
  <c r="P32" i="17"/>
  <c r="N32" i="17"/>
  <c r="L32" i="17"/>
  <c r="J32" i="17"/>
  <c r="H32" i="17"/>
  <c r="F32" i="17"/>
  <c r="R31" i="17"/>
  <c r="P31" i="17"/>
  <c r="N31" i="17"/>
  <c r="L31" i="17"/>
  <c r="J31" i="17"/>
  <c r="H31" i="17"/>
  <c r="F31" i="17"/>
  <c r="R30" i="17"/>
  <c r="P30" i="17"/>
  <c r="N30" i="17"/>
  <c r="L30" i="17"/>
  <c r="J30" i="17"/>
  <c r="H30" i="17"/>
  <c r="F30" i="17"/>
  <c r="R29" i="17"/>
  <c r="P29" i="17"/>
  <c r="N29" i="17"/>
  <c r="L29" i="17"/>
  <c r="J29" i="17"/>
  <c r="H29" i="17"/>
  <c r="F29" i="17"/>
  <c r="R28" i="17"/>
  <c r="P28" i="17"/>
  <c r="N28" i="17"/>
  <c r="L28" i="17"/>
  <c r="J28" i="17"/>
  <c r="H28" i="17"/>
  <c r="F28" i="17"/>
  <c r="R27" i="17"/>
  <c r="P27" i="17"/>
  <c r="N27" i="17"/>
  <c r="L27" i="17"/>
  <c r="J27" i="17"/>
  <c r="H27" i="17"/>
  <c r="F27" i="17"/>
  <c r="R26" i="17"/>
  <c r="P26" i="17"/>
  <c r="N26" i="17"/>
  <c r="L26" i="17"/>
  <c r="J26" i="17"/>
  <c r="H26" i="17"/>
  <c r="F26" i="17"/>
  <c r="R25" i="17"/>
  <c r="P25" i="17"/>
  <c r="N25" i="17"/>
  <c r="L25" i="17"/>
  <c r="J25" i="17"/>
  <c r="H25" i="17"/>
  <c r="F25" i="17"/>
  <c r="R24" i="17"/>
  <c r="P24" i="17"/>
  <c r="N24" i="17"/>
  <c r="L24" i="17"/>
  <c r="J24" i="17"/>
  <c r="H24" i="17"/>
  <c r="F24" i="17"/>
  <c r="R23" i="17"/>
  <c r="P23" i="17"/>
  <c r="N23" i="17"/>
  <c r="L23" i="17"/>
  <c r="J23" i="17"/>
  <c r="H23" i="17"/>
  <c r="F23" i="17"/>
  <c r="R22" i="17"/>
  <c r="P22" i="17"/>
  <c r="N22" i="17"/>
  <c r="L22" i="17"/>
  <c r="J22" i="17"/>
  <c r="H22" i="17"/>
  <c r="F22" i="17"/>
  <c r="R21" i="17"/>
  <c r="P21" i="17"/>
  <c r="N21" i="17"/>
  <c r="L21" i="17"/>
  <c r="J21" i="17"/>
  <c r="H21" i="17"/>
  <c r="F21" i="17"/>
  <c r="R20" i="17"/>
  <c r="P20" i="17"/>
  <c r="N20" i="17"/>
  <c r="L20" i="17"/>
  <c r="J20" i="17"/>
  <c r="H20" i="17"/>
  <c r="F20" i="17"/>
  <c r="R19" i="17"/>
  <c r="P19" i="17"/>
  <c r="N19" i="17"/>
  <c r="L19" i="17"/>
  <c r="J19" i="17"/>
  <c r="H19" i="17"/>
  <c r="F19" i="17"/>
  <c r="R18" i="17"/>
  <c r="P18" i="17"/>
  <c r="N18" i="17"/>
  <c r="L18" i="17"/>
  <c r="J18" i="17"/>
  <c r="H18" i="17"/>
  <c r="F18" i="17"/>
  <c r="R17" i="17"/>
  <c r="P17" i="17"/>
  <c r="N17" i="17"/>
  <c r="L17" i="17"/>
  <c r="J17" i="17"/>
  <c r="H17" i="17"/>
  <c r="F17" i="17"/>
  <c r="R8" i="17"/>
  <c r="P8" i="17"/>
  <c r="N8" i="17"/>
  <c r="L8" i="17"/>
  <c r="J8" i="17"/>
  <c r="H8" i="17"/>
  <c r="F8" i="17"/>
  <c r="R9" i="17"/>
  <c r="P9" i="17"/>
  <c r="N9" i="17"/>
  <c r="L9" i="17"/>
  <c r="J9" i="17"/>
  <c r="H9" i="17"/>
  <c r="F9" i="17"/>
  <c r="R10" i="17"/>
  <c r="P10" i="17"/>
  <c r="N10" i="17"/>
  <c r="L10" i="17"/>
  <c r="J10" i="17"/>
  <c r="H10" i="17"/>
  <c r="F10" i="17"/>
  <c r="R16" i="17"/>
  <c r="P16" i="17"/>
  <c r="N16" i="17"/>
  <c r="L16" i="17"/>
  <c r="J16" i="17"/>
  <c r="H16" i="17"/>
  <c r="F16" i="17"/>
  <c r="R15" i="17"/>
  <c r="P15" i="17"/>
  <c r="N15" i="17"/>
  <c r="L15" i="17"/>
  <c r="J15" i="17"/>
  <c r="H15" i="17"/>
  <c r="F15" i="17"/>
  <c r="R14" i="17"/>
  <c r="P14" i="17"/>
  <c r="N14" i="17"/>
  <c r="L14" i="17"/>
  <c r="J14" i="17"/>
  <c r="H14" i="17"/>
  <c r="F14" i="17"/>
  <c r="R13" i="17"/>
  <c r="P13" i="17"/>
  <c r="N13" i="17"/>
  <c r="L13" i="17"/>
  <c r="J13" i="17"/>
  <c r="H13" i="17"/>
  <c r="F13" i="17"/>
  <c r="R12" i="17"/>
  <c r="P12" i="17"/>
  <c r="N12" i="17"/>
  <c r="L12" i="17"/>
  <c r="J12" i="17"/>
  <c r="H12" i="17"/>
  <c r="F12" i="17"/>
  <c r="R11" i="17"/>
  <c r="P11" i="17"/>
  <c r="N11" i="17"/>
  <c r="L11" i="17"/>
  <c r="J11" i="17"/>
  <c r="H11" i="17"/>
  <c r="F11" i="17"/>
  <c r="R6" i="17"/>
  <c r="P6" i="17"/>
  <c r="N6" i="17"/>
  <c r="L6" i="17"/>
  <c r="J6" i="17"/>
  <c r="H6" i="17"/>
  <c r="F6" i="17"/>
  <c r="R7" i="17"/>
  <c r="P7" i="17"/>
  <c r="N7" i="17"/>
  <c r="L7" i="17"/>
  <c r="J7" i="17"/>
  <c r="H7" i="17"/>
  <c r="F7" i="17"/>
  <c r="R199" i="15"/>
  <c r="P199" i="15"/>
  <c r="N199" i="15"/>
  <c r="L199" i="15"/>
  <c r="J199" i="15"/>
  <c r="H199" i="15"/>
  <c r="F199" i="15"/>
  <c r="R198" i="15"/>
  <c r="P198" i="15"/>
  <c r="N198" i="15"/>
  <c r="L198" i="15"/>
  <c r="J198" i="15"/>
  <c r="H198" i="15"/>
  <c r="F198" i="15"/>
  <c r="R197" i="15"/>
  <c r="P197" i="15"/>
  <c r="N197" i="15"/>
  <c r="L197" i="15"/>
  <c r="J197" i="15"/>
  <c r="H197" i="15"/>
  <c r="F197" i="15"/>
  <c r="R196" i="15"/>
  <c r="P196" i="15"/>
  <c r="N196" i="15"/>
  <c r="L196" i="15"/>
  <c r="J196" i="15"/>
  <c r="H196" i="15"/>
  <c r="F196" i="15"/>
  <c r="R195" i="15"/>
  <c r="P195" i="15"/>
  <c r="N195" i="15"/>
  <c r="L195" i="15"/>
  <c r="J195" i="15"/>
  <c r="H195" i="15"/>
  <c r="F195" i="15"/>
  <c r="R194" i="15"/>
  <c r="P194" i="15"/>
  <c r="N194" i="15"/>
  <c r="L194" i="15"/>
  <c r="J194" i="15"/>
  <c r="H194" i="15"/>
  <c r="F194" i="15"/>
  <c r="R193" i="15"/>
  <c r="P193" i="15"/>
  <c r="N193" i="15"/>
  <c r="L193" i="15"/>
  <c r="J193" i="15"/>
  <c r="H193" i="15"/>
  <c r="F193" i="15"/>
  <c r="R192" i="15"/>
  <c r="P192" i="15"/>
  <c r="N192" i="15"/>
  <c r="L192" i="15"/>
  <c r="J192" i="15"/>
  <c r="H192" i="15"/>
  <c r="F192" i="15"/>
  <c r="R191" i="15"/>
  <c r="P191" i="15"/>
  <c r="N191" i="15"/>
  <c r="L191" i="15"/>
  <c r="J191" i="15"/>
  <c r="H191" i="15"/>
  <c r="F191" i="15"/>
  <c r="R190" i="15"/>
  <c r="P190" i="15"/>
  <c r="N190" i="15"/>
  <c r="L190" i="15"/>
  <c r="J190" i="15"/>
  <c r="H190" i="15"/>
  <c r="F190" i="15"/>
  <c r="R189" i="15"/>
  <c r="P189" i="15"/>
  <c r="N189" i="15"/>
  <c r="L189" i="15"/>
  <c r="J189" i="15"/>
  <c r="H189" i="15"/>
  <c r="F189" i="15"/>
  <c r="R188" i="15"/>
  <c r="P188" i="15"/>
  <c r="N188" i="15"/>
  <c r="L188" i="15"/>
  <c r="J188" i="15"/>
  <c r="H188" i="15"/>
  <c r="F188" i="15"/>
  <c r="R187" i="15"/>
  <c r="P187" i="15"/>
  <c r="N187" i="15"/>
  <c r="L187" i="15"/>
  <c r="J187" i="15"/>
  <c r="H187" i="15"/>
  <c r="F187" i="15"/>
  <c r="R186" i="15"/>
  <c r="P186" i="15"/>
  <c r="N186" i="15"/>
  <c r="L186" i="15"/>
  <c r="J186" i="15"/>
  <c r="H186" i="15"/>
  <c r="F186" i="15"/>
  <c r="R185" i="15"/>
  <c r="P185" i="15"/>
  <c r="N185" i="15"/>
  <c r="L185" i="15"/>
  <c r="J185" i="15"/>
  <c r="H185" i="15"/>
  <c r="F185" i="15"/>
  <c r="R184" i="15"/>
  <c r="P184" i="15"/>
  <c r="N184" i="15"/>
  <c r="L184" i="15"/>
  <c r="J184" i="15"/>
  <c r="H184" i="15"/>
  <c r="F184" i="15"/>
  <c r="R183" i="15"/>
  <c r="P183" i="15"/>
  <c r="N183" i="15"/>
  <c r="L183" i="15"/>
  <c r="J183" i="15"/>
  <c r="H183" i="15"/>
  <c r="F183" i="15"/>
  <c r="R182" i="15"/>
  <c r="P182" i="15"/>
  <c r="N182" i="15"/>
  <c r="L182" i="15"/>
  <c r="J182" i="15"/>
  <c r="H182" i="15"/>
  <c r="F182" i="15"/>
  <c r="R181" i="15"/>
  <c r="P181" i="15"/>
  <c r="N181" i="15"/>
  <c r="L181" i="15"/>
  <c r="J181" i="15"/>
  <c r="H181" i="15"/>
  <c r="F181" i="15"/>
  <c r="R180" i="15"/>
  <c r="P180" i="15"/>
  <c r="N180" i="15"/>
  <c r="L180" i="15"/>
  <c r="J180" i="15"/>
  <c r="H180" i="15"/>
  <c r="F180" i="15"/>
  <c r="R179" i="15"/>
  <c r="P179" i="15"/>
  <c r="N179" i="15"/>
  <c r="L179" i="15"/>
  <c r="J179" i="15"/>
  <c r="H179" i="15"/>
  <c r="F179" i="15"/>
  <c r="R178" i="15"/>
  <c r="P178" i="15"/>
  <c r="N178" i="15"/>
  <c r="L178" i="15"/>
  <c r="J178" i="15"/>
  <c r="H178" i="15"/>
  <c r="F178" i="15"/>
  <c r="R177" i="15"/>
  <c r="P177" i="15"/>
  <c r="N177" i="15"/>
  <c r="L177" i="15"/>
  <c r="J177" i="15"/>
  <c r="H177" i="15"/>
  <c r="F177" i="15"/>
  <c r="R176" i="15"/>
  <c r="P176" i="15"/>
  <c r="N176" i="15"/>
  <c r="L176" i="15"/>
  <c r="J176" i="15"/>
  <c r="H176" i="15"/>
  <c r="F176" i="15"/>
  <c r="R175" i="15"/>
  <c r="P175" i="15"/>
  <c r="N175" i="15"/>
  <c r="L175" i="15"/>
  <c r="J175" i="15"/>
  <c r="H175" i="15"/>
  <c r="F175" i="15"/>
  <c r="R174" i="15"/>
  <c r="P174" i="15"/>
  <c r="N174" i="15"/>
  <c r="L174" i="15"/>
  <c r="J174" i="15"/>
  <c r="H174" i="15"/>
  <c r="F174" i="15"/>
  <c r="R173" i="15"/>
  <c r="P173" i="15"/>
  <c r="N173" i="15"/>
  <c r="L173" i="15"/>
  <c r="J173" i="15"/>
  <c r="H173" i="15"/>
  <c r="F173" i="15"/>
  <c r="R172" i="15"/>
  <c r="P172" i="15"/>
  <c r="N172" i="15"/>
  <c r="L172" i="15"/>
  <c r="J172" i="15"/>
  <c r="H172" i="15"/>
  <c r="F172" i="15"/>
  <c r="R171" i="15"/>
  <c r="P171" i="15"/>
  <c r="N171" i="15"/>
  <c r="L171" i="15"/>
  <c r="J171" i="15"/>
  <c r="H171" i="15"/>
  <c r="F171" i="15"/>
  <c r="R170" i="15"/>
  <c r="P170" i="15"/>
  <c r="N170" i="15"/>
  <c r="L170" i="15"/>
  <c r="J170" i="15"/>
  <c r="H170" i="15"/>
  <c r="F170" i="15"/>
  <c r="R169" i="15"/>
  <c r="P169" i="15"/>
  <c r="N169" i="15"/>
  <c r="L169" i="15"/>
  <c r="J169" i="15"/>
  <c r="H169" i="15"/>
  <c r="F169" i="15"/>
  <c r="R168" i="15"/>
  <c r="P168" i="15"/>
  <c r="N168" i="15"/>
  <c r="L168" i="15"/>
  <c r="J168" i="15"/>
  <c r="H168" i="15"/>
  <c r="F168" i="15"/>
  <c r="R167" i="15"/>
  <c r="P167" i="15"/>
  <c r="N167" i="15"/>
  <c r="L167" i="15"/>
  <c r="J167" i="15"/>
  <c r="H167" i="15"/>
  <c r="F167" i="15"/>
  <c r="R166" i="15"/>
  <c r="P166" i="15"/>
  <c r="N166" i="15"/>
  <c r="L166" i="15"/>
  <c r="J166" i="15"/>
  <c r="H166" i="15"/>
  <c r="F166" i="15"/>
  <c r="R165" i="15"/>
  <c r="P165" i="15"/>
  <c r="N165" i="15"/>
  <c r="L165" i="15"/>
  <c r="J165" i="15"/>
  <c r="H165" i="15"/>
  <c r="F165" i="15"/>
  <c r="R164" i="15"/>
  <c r="P164" i="15"/>
  <c r="N164" i="15"/>
  <c r="L164" i="15"/>
  <c r="J164" i="15"/>
  <c r="H164" i="15"/>
  <c r="F164" i="15"/>
  <c r="R163" i="15"/>
  <c r="P163" i="15"/>
  <c r="N163" i="15"/>
  <c r="L163" i="15"/>
  <c r="J163" i="15"/>
  <c r="H163" i="15"/>
  <c r="F163" i="15"/>
  <c r="R162" i="15"/>
  <c r="P162" i="15"/>
  <c r="N162" i="15"/>
  <c r="L162" i="15"/>
  <c r="J162" i="15"/>
  <c r="H162" i="15"/>
  <c r="F162" i="15"/>
  <c r="R161" i="15"/>
  <c r="P161" i="15"/>
  <c r="N161" i="15"/>
  <c r="L161" i="15"/>
  <c r="J161" i="15"/>
  <c r="H161" i="15"/>
  <c r="F161" i="15"/>
  <c r="R160" i="15"/>
  <c r="P160" i="15"/>
  <c r="N160" i="15"/>
  <c r="L160" i="15"/>
  <c r="J160" i="15"/>
  <c r="H160" i="15"/>
  <c r="F160" i="15"/>
  <c r="R159" i="15"/>
  <c r="P159" i="15"/>
  <c r="N159" i="15"/>
  <c r="L159" i="15"/>
  <c r="J159" i="15"/>
  <c r="H159" i="15"/>
  <c r="F159" i="15"/>
  <c r="R158" i="15"/>
  <c r="P158" i="15"/>
  <c r="N158" i="15"/>
  <c r="L158" i="15"/>
  <c r="J158" i="15"/>
  <c r="H158" i="15"/>
  <c r="F158" i="15"/>
  <c r="R157" i="15"/>
  <c r="P157" i="15"/>
  <c r="N157" i="15"/>
  <c r="L157" i="15"/>
  <c r="J157" i="15"/>
  <c r="H157" i="15"/>
  <c r="F157" i="15"/>
  <c r="R156" i="15"/>
  <c r="P156" i="15"/>
  <c r="N156" i="15"/>
  <c r="L156" i="15"/>
  <c r="J156" i="15"/>
  <c r="H156" i="15"/>
  <c r="F156" i="15"/>
  <c r="R155" i="15"/>
  <c r="P155" i="15"/>
  <c r="N155" i="15"/>
  <c r="L155" i="15"/>
  <c r="J155" i="15"/>
  <c r="H155" i="15"/>
  <c r="F155" i="15"/>
  <c r="R154" i="15"/>
  <c r="P154" i="15"/>
  <c r="N154" i="15"/>
  <c r="L154" i="15"/>
  <c r="J154" i="15"/>
  <c r="H154" i="15"/>
  <c r="F154" i="15"/>
  <c r="R153" i="15"/>
  <c r="P153" i="15"/>
  <c r="N153" i="15"/>
  <c r="L153" i="15"/>
  <c r="J153" i="15"/>
  <c r="H153" i="15"/>
  <c r="F153" i="15"/>
  <c r="R152" i="15"/>
  <c r="P152" i="15"/>
  <c r="N152" i="15"/>
  <c r="L152" i="15"/>
  <c r="J152" i="15"/>
  <c r="H152" i="15"/>
  <c r="F152" i="15"/>
  <c r="R151" i="15"/>
  <c r="P151" i="15"/>
  <c r="N151" i="15"/>
  <c r="L151" i="15"/>
  <c r="J151" i="15"/>
  <c r="H151" i="15"/>
  <c r="F151" i="15"/>
  <c r="R150" i="15"/>
  <c r="P150" i="15"/>
  <c r="N150" i="15"/>
  <c r="L150" i="15"/>
  <c r="J150" i="15"/>
  <c r="H150" i="15"/>
  <c r="F150" i="15"/>
  <c r="R149" i="15"/>
  <c r="P149" i="15"/>
  <c r="N149" i="15"/>
  <c r="L149" i="15"/>
  <c r="J149" i="15"/>
  <c r="H149" i="15"/>
  <c r="F149" i="15"/>
  <c r="R148" i="15"/>
  <c r="P148" i="15"/>
  <c r="N148" i="15"/>
  <c r="L148" i="15"/>
  <c r="J148" i="15"/>
  <c r="H148" i="15"/>
  <c r="F148" i="15"/>
  <c r="R147" i="15"/>
  <c r="P147" i="15"/>
  <c r="N147" i="15"/>
  <c r="L147" i="15"/>
  <c r="J147" i="15"/>
  <c r="H147" i="15"/>
  <c r="F147" i="15"/>
  <c r="R146" i="15"/>
  <c r="P146" i="15"/>
  <c r="N146" i="15"/>
  <c r="L146" i="15"/>
  <c r="J146" i="15"/>
  <c r="H146" i="15"/>
  <c r="F146" i="15"/>
  <c r="R145" i="15"/>
  <c r="P145" i="15"/>
  <c r="N145" i="15"/>
  <c r="L145" i="15"/>
  <c r="J145" i="15"/>
  <c r="H145" i="15"/>
  <c r="F145" i="15"/>
  <c r="R144" i="15"/>
  <c r="P144" i="15"/>
  <c r="N144" i="15"/>
  <c r="L144" i="15"/>
  <c r="J144" i="15"/>
  <c r="H144" i="15"/>
  <c r="F144" i="15"/>
  <c r="R143" i="15"/>
  <c r="P143" i="15"/>
  <c r="N143" i="15"/>
  <c r="L143" i="15"/>
  <c r="J143" i="15"/>
  <c r="H143" i="15"/>
  <c r="F143" i="15"/>
  <c r="R142" i="15"/>
  <c r="P142" i="15"/>
  <c r="N142" i="15"/>
  <c r="L142" i="15"/>
  <c r="J142" i="15"/>
  <c r="H142" i="15"/>
  <c r="F142" i="15"/>
  <c r="R141" i="15"/>
  <c r="P141" i="15"/>
  <c r="N141" i="15"/>
  <c r="L141" i="15"/>
  <c r="J141" i="15"/>
  <c r="H141" i="15"/>
  <c r="F141" i="15"/>
  <c r="R140" i="15"/>
  <c r="P140" i="15"/>
  <c r="N140" i="15"/>
  <c r="L140" i="15"/>
  <c r="J140" i="15"/>
  <c r="H140" i="15"/>
  <c r="F140" i="15"/>
  <c r="R139" i="15"/>
  <c r="P139" i="15"/>
  <c r="N139" i="15"/>
  <c r="L139" i="15"/>
  <c r="J139" i="15"/>
  <c r="H139" i="15"/>
  <c r="F139" i="15"/>
  <c r="R138" i="15"/>
  <c r="P138" i="15"/>
  <c r="N138" i="15"/>
  <c r="L138" i="15"/>
  <c r="J138" i="15"/>
  <c r="H138" i="15"/>
  <c r="F138" i="15"/>
  <c r="R137" i="15"/>
  <c r="P137" i="15"/>
  <c r="N137" i="15"/>
  <c r="L137" i="15"/>
  <c r="J137" i="15"/>
  <c r="H137" i="15"/>
  <c r="F137" i="15"/>
  <c r="R136" i="15"/>
  <c r="P136" i="15"/>
  <c r="N136" i="15"/>
  <c r="L136" i="15"/>
  <c r="J136" i="15"/>
  <c r="H136" i="15"/>
  <c r="F136" i="15"/>
  <c r="R135" i="15"/>
  <c r="P135" i="15"/>
  <c r="N135" i="15"/>
  <c r="L135" i="15"/>
  <c r="J135" i="15"/>
  <c r="H135" i="15"/>
  <c r="F135" i="15"/>
  <c r="R134" i="15"/>
  <c r="P134" i="15"/>
  <c r="N134" i="15"/>
  <c r="L134" i="15"/>
  <c r="J134" i="15"/>
  <c r="H134" i="15"/>
  <c r="F134" i="15"/>
  <c r="R133" i="15"/>
  <c r="P133" i="15"/>
  <c r="N133" i="15"/>
  <c r="L133" i="15"/>
  <c r="J133" i="15"/>
  <c r="H133" i="15"/>
  <c r="F133" i="15"/>
  <c r="R132" i="15"/>
  <c r="P132" i="15"/>
  <c r="N132" i="15"/>
  <c r="L132" i="15"/>
  <c r="J132" i="15"/>
  <c r="H132" i="15"/>
  <c r="F132" i="15"/>
  <c r="R131" i="15"/>
  <c r="P131" i="15"/>
  <c r="N131" i="15"/>
  <c r="L131" i="15"/>
  <c r="J131" i="15"/>
  <c r="H131" i="15"/>
  <c r="F131" i="15"/>
  <c r="R130" i="15"/>
  <c r="P130" i="15"/>
  <c r="N130" i="15"/>
  <c r="L130" i="15"/>
  <c r="J130" i="15"/>
  <c r="H130" i="15"/>
  <c r="F130" i="15"/>
  <c r="R129" i="15"/>
  <c r="P129" i="15"/>
  <c r="N129" i="15"/>
  <c r="L129" i="15"/>
  <c r="J129" i="15"/>
  <c r="H129" i="15"/>
  <c r="F129" i="15"/>
  <c r="R128" i="15"/>
  <c r="P128" i="15"/>
  <c r="N128" i="15"/>
  <c r="L128" i="15"/>
  <c r="J128" i="15"/>
  <c r="H128" i="15"/>
  <c r="F128" i="15"/>
  <c r="R127" i="15"/>
  <c r="P127" i="15"/>
  <c r="N127" i="15"/>
  <c r="L127" i="15"/>
  <c r="J127" i="15"/>
  <c r="H127" i="15"/>
  <c r="F127" i="15"/>
  <c r="R126" i="15"/>
  <c r="P126" i="15"/>
  <c r="N126" i="15"/>
  <c r="L126" i="15"/>
  <c r="J126" i="15"/>
  <c r="H126" i="15"/>
  <c r="F126" i="15"/>
  <c r="R125" i="15"/>
  <c r="P125" i="15"/>
  <c r="N125" i="15"/>
  <c r="L125" i="15"/>
  <c r="J125" i="15"/>
  <c r="H125" i="15"/>
  <c r="F125" i="15"/>
  <c r="R124" i="15"/>
  <c r="P124" i="15"/>
  <c r="N124" i="15"/>
  <c r="L124" i="15"/>
  <c r="J124" i="15"/>
  <c r="H124" i="15"/>
  <c r="F124" i="15"/>
  <c r="R123" i="15"/>
  <c r="P123" i="15"/>
  <c r="N123" i="15"/>
  <c r="L123" i="15"/>
  <c r="J123" i="15"/>
  <c r="H123" i="15"/>
  <c r="F123" i="15"/>
  <c r="R122" i="15"/>
  <c r="P122" i="15"/>
  <c r="N122" i="15"/>
  <c r="L122" i="15"/>
  <c r="J122" i="15"/>
  <c r="H122" i="15"/>
  <c r="F122" i="15"/>
  <c r="R121" i="15"/>
  <c r="P121" i="15"/>
  <c r="N121" i="15"/>
  <c r="L121" i="15"/>
  <c r="J121" i="15"/>
  <c r="H121" i="15"/>
  <c r="F121" i="15"/>
  <c r="R120" i="15"/>
  <c r="P120" i="15"/>
  <c r="N120" i="15"/>
  <c r="L120" i="15"/>
  <c r="J120" i="15"/>
  <c r="H120" i="15"/>
  <c r="F120" i="15"/>
  <c r="R119" i="15"/>
  <c r="P119" i="15"/>
  <c r="N119" i="15"/>
  <c r="L119" i="15"/>
  <c r="J119" i="15"/>
  <c r="H119" i="15"/>
  <c r="F119" i="15"/>
  <c r="R118" i="15"/>
  <c r="P118" i="15"/>
  <c r="N118" i="15"/>
  <c r="L118" i="15"/>
  <c r="J118" i="15"/>
  <c r="H118" i="15"/>
  <c r="F118" i="15"/>
  <c r="R117" i="15"/>
  <c r="P117" i="15"/>
  <c r="N117" i="15"/>
  <c r="L117" i="15"/>
  <c r="J117" i="15"/>
  <c r="H117" i="15"/>
  <c r="F117" i="15"/>
  <c r="R116" i="15"/>
  <c r="P116" i="15"/>
  <c r="N116" i="15"/>
  <c r="L116" i="15"/>
  <c r="J116" i="15"/>
  <c r="H116" i="15"/>
  <c r="F116" i="15"/>
  <c r="R115" i="15"/>
  <c r="P115" i="15"/>
  <c r="N115" i="15"/>
  <c r="L115" i="15"/>
  <c r="J115" i="15"/>
  <c r="H115" i="15"/>
  <c r="F115" i="15"/>
  <c r="R114" i="15"/>
  <c r="P114" i="15"/>
  <c r="N114" i="15"/>
  <c r="L114" i="15"/>
  <c r="J114" i="15"/>
  <c r="H114" i="15"/>
  <c r="F114" i="15"/>
  <c r="R113" i="15"/>
  <c r="P113" i="15"/>
  <c r="N113" i="15"/>
  <c r="L113" i="15"/>
  <c r="J113" i="15"/>
  <c r="H113" i="15"/>
  <c r="F113" i="15"/>
  <c r="R112" i="15"/>
  <c r="P112" i="15"/>
  <c r="N112" i="15"/>
  <c r="L112" i="15"/>
  <c r="J112" i="15"/>
  <c r="H112" i="15"/>
  <c r="F112" i="15"/>
  <c r="R111" i="15"/>
  <c r="P111" i="15"/>
  <c r="N111" i="15"/>
  <c r="L111" i="15"/>
  <c r="J111" i="15"/>
  <c r="H111" i="15"/>
  <c r="F111" i="15"/>
  <c r="R110" i="15"/>
  <c r="P110" i="15"/>
  <c r="N110" i="15"/>
  <c r="L110" i="15"/>
  <c r="J110" i="15"/>
  <c r="H110" i="15"/>
  <c r="F110" i="15"/>
  <c r="R109" i="15"/>
  <c r="P109" i="15"/>
  <c r="N109" i="15"/>
  <c r="L109" i="15"/>
  <c r="J109" i="15"/>
  <c r="H109" i="15"/>
  <c r="F109" i="15"/>
  <c r="R108" i="15"/>
  <c r="P108" i="15"/>
  <c r="N108" i="15"/>
  <c r="L108" i="15"/>
  <c r="J108" i="15"/>
  <c r="H108" i="15"/>
  <c r="F108" i="15"/>
  <c r="R107" i="15"/>
  <c r="P107" i="15"/>
  <c r="N107" i="15"/>
  <c r="L107" i="15"/>
  <c r="J107" i="15"/>
  <c r="H107" i="15"/>
  <c r="F107" i="15"/>
  <c r="R106" i="15"/>
  <c r="P106" i="15"/>
  <c r="N106" i="15"/>
  <c r="L106" i="15"/>
  <c r="J106" i="15"/>
  <c r="H106" i="15"/>
  <c r="F106" i="15"/>
  <c r="R105" i="15"/>
  <c r="P105" i="15"/>
  <c r="N105" i="15"/>
  <c r="L105" i="15"/>
  <c r="J105" i="15"/>
  <c r="H105" i="15"/>
  <c r="F105" i="15"/>
  <c r="R104" i="15"/>
  <c r="P104" i="15"/>
  <c r="N104" i="15"/>
  <c r="L104" i="15"/>
  <c r="J104" i="15"/>
  <c r="H104" i="15"/>
  <c r="F104" i="15"/>
  <c r="R103" i="15"/>
  <c r="P103" i="15"/>
  <c r="N103" i="15"/>
  <c r="L103" i="15"/>
  <c r="J103" i="15"/>
  <c r="H103" i="15"/>
  <c r="F103" i="15"/>
  <c r="R102" i="15"/>
  <c r="P102" i="15"/>
  <c r="N102" i="15"/>
  <c r="L102" i="15"/>
  <c r="J102" i="15"/>
  <c r="H102" i="15"/>
  <c r="F102" i="15"/>
  <c r="R101" i="15"/>
  <c r="P101" i="15"/>
  <c r="N101" i="15"/>
  <c r="L101" i="15"/>
  <c r="J101" i="15"/>
  <c r="H101" i="15"/>
  <c r="F101" i="15"/>
  <c r="R100" i="15"/>
  <c r="P100" i="15"/>
  <c r="N100" i="15"/>
  <c r="L100" i="15"/>
  <c r="J100" i="15"/>
  <c r="H100" i="15"/>
  <c r="F100" i="15"/>
  <c r="R99" i="15"/>
  <c r="P99" i="15"/>
  <c r="N99" i="15"/>
  <c r="L99" i="15"/>
  <c r="J99" i="15"/>
  <c r="H99" i="15"/>
  <c r="F99" i="15"/>
  <c r="R98" i="15"/>
  <c r="P98" i="15"/>
  <c r="N98" i="15"/>
  <c r="L98" i="15"/>
  <c r="J98" i="15"/>
  <c r="H98" i="15"/>
  <c r="F98" i="15"/>
  <c r="R97" i="15"/>
  <c r="P97" i="15"/>
  <c r="N97" i="15"/>
  <c r="L97" i="15"/>
  <c r="J97" i="15"/>
  <c r="H97" i="15"/>
  <c r="F97" i="15"/>
  <c r="R96" i="15"/>
  <c r="P96" i="15"/>
  <c r="N96" i="15"/>
  <c r="L96" i="15"/>
  <c r="J96" i="15"/>
  <c r="H96" i="15"/>
  <c r="F96" i="15"/>
  <c r="R95" i="15"/>
  <c r="P95" i="15"/>
  <c r="N95" i="15"/>
  <c r="L95" i="15"/>
  <c r="J95" i="15"/>
  <c r="H95" i="15"/>
  <c r="F95" i="15"/>
  <c r="R94" i="15"/>
  <c r="P94" i="15"/>
  <c r="N94" i="15"/>
  <c r="L94" i="15"/>
  <c r="J94" i="15"/>
  <c r="H94" i="15"/>
  <c r="F94" i="15"/>
  <c r="R93" i="15"/>
  <c r="P93" i="15"/>
  <c r="N93" i="15"/>
  <c r="L93" i="15"/>
  <c r="J93" i="15"/>
  <c r="H93" i="15"/>
  <c r="F93" i="15"/>
  <c r="R92" i="15"/>
  <c r="P92" i="15"/>
  <c r="N92" i="15"/>
  <c r="L92" i="15"/>
  <c r="J92" i="15"/>
  <c r="H92" i="15"/>
  <c r="F92" i="15"/>
  <c r="R91" i="15"/>
  <c r="P91" i="15"/>
  <c r="N91" i="15"/>
  <c r="L91" i="15"/>
  <c r="J91" i="15"/>
  <c r="H91" i="15"/>
  <c r="F91" i="15"/>
  <c r="R90" i="15"/>
  <c r="P90" i="15"/>
  <c r="N90" i="15"/>
  <c r="L90" i="15"/>
  <c r="J90" i="15"/>
  <c r="H90" i="15"/>
  <c r="F90" i="15"/>
  <c r="R89" i="15"/>
  <c r="P89" i="15"/>
  <c r="N89" i="15"/>
  <c r="L89" i="15"/>
  <c r="J89" i="15"/>
  <c r="H89" i="15"/>
  <c r="F89" i="15"/>
  <c r="R88" i="15"/>
  <c r="P88" i="15"/>
  <c r="N88" i="15"/>
  <c r="L88" i="15"/>
  <c r="J88" i="15"/>
  <c r="H88" i="15"/>
  <c r="F88" i="15"/>
  <c r="R87" i="15"/>
  <c r="P87" i="15"/>
  <c r="N87" i="15"/>
  <c r="L87" i="15"/>
  <c r="J87" i="15"/>
  <c r="H87" i="15"/>
  <c r="F87" i="15"/>
  <c r="R86" i="15"/>
  <c r="P86" i="15"/>
  <c r="N86" i="15"/>
  <c r="L86" i="15"/>
  <c r="J86" i="15"/>
  <c r="H86" i="15"/>
  <c r="F86" i="15"/>
  <c r="R85" i="15"/>
  <c r="P85" i="15"/>
  <c r="N85" i="15"/>
  <c r="L85" i="15"/>
  <c r="J85" i="15"/>
  <c r="H85" i="15"/>
  <c r="F85" i="15"/>
  <c r="R84" i="15"/>
  <c r="P84" i="15"/>
  <c r="N84" i="15"/>
  <c r="L84" i="15"/>
  <c r="J84" i="15"/>
  <c r="H84" i="15"/>
  <c r="F84" i="15"/>
  <c r="R83" i="15"/>
  <c r="P83" i="15"/>
  <c r="N83" i="15"/>
  <c r="L83" i="15"/>
  <c r="J83" i="15"/>
  <c r="H83" i="15"/>
  <c r="F83" i="15"/>
  <c r="R82" i="15"/>
  <c r="P82" i="15"/>
  <c r="N82" i="15"/>
  <c r="L82" i="15"/>
  <c r="J82" i="15"/>
  <c r="H82" i="15"/>
  <c r="F82" i="15"/>
  <c r="R81" i="15"/>
  <c r="P81" i="15"/>
  <c r="N81" i="15"/>
  <c r="L81" i="15"/>
  <c r="J81" i="15"/>
  <c r="H81" i="15"/>
  <c r="F81" i="15"/>
  <c r="R80" i="15"/>
  <c r="P80" i="15"/>
  <c r="N80" i="15"/>
  <c r="L80" i="15"/>
  <c r="J80" i="15"/>
  <c r="H80" i="15"/>
  <c r="F80" i="15"/>
  <c r="R79" i="15"/>
  <c r="P79" i="15"/>
  <c r="N79" i="15"/>
  <c r="L79" i="15"/>
  <c r="J79" i="15"/>
  <c r="H79" i="15"/>
  <c r="F79" i="15"/>
  <c r="R78" i="15"/>
  <c r="P78" i="15"/>
  <c r="N78" i="15"/>
  <c r="L78" i="15"/>
  <c r="J78" i="15"/>
  <c r="H78" i="15"/>
  <c r="F78" i="15"/>
  <c r="R77" i="15"/>
  <c r="P77" i="15"/>
  <c r="N77" i="15"/>
  <c r="L77" i="15"/>
  <c r="J77" i="15"/>
  <c r="H77" i="15"/>
  <c r="F77" i="15"/>
  <c r="R76" i="15"/>
  <c r="P76" i="15"/>
  <c r="N76" i="15"/>
  <c r="L76" i="15"/>
  <c r="J76" i="15"/>
  <c r="H76" i="15"/>
  <c r="F76" i="15"/>
  <c r="R75" i="15"/>
  <c r="P75" i="15"/>
  <c r="N75" i="15"/>
  <c r="L75" i="15"/>
  <c r="J75" i="15"/>
  <c r="H75" i="15"/>
  <c r="F75" i="15"/>
  <c r="R74" i="15"/>
  <c r="P74" i="15"/>
  <c r="N74" i="15"/>
  <c r="L74" i="15"/>
  <c r="J74" i="15"/>
  <c r="H74" i="15"/>
  <c r="F74" i="15"/>
  <c r="R73" i="15"/>
  <c r="P73" i="15"/>
  <c r="N73" i="15"/>
  <c r="L73" i="15"/>
  <c r="J73" i="15"/>
  <c r="H73" i="15"/>
  <c r="F73" i="15"/>
  <c r="R72" i="15"/>
  <c r="P72" i="15"/>
  <c r="N72" i="15"/>
  <c r="L72" i="15"/>
  <c r="J72" i="15"/>
  <c r="H72" i="15"/>
  <c r="F72" i="15"/>
  <c r="R71" i="15"/>
  <c r="P71" i="15"/>
  <c r="N71" i="15"/>
  <c r="L71" i="15"/>
  <c r="J71" i="15"/>
  <c r="H71" i="15"/>
  <c r="F71" i="15"/>
  <c r="R70" i="15"/>
  <c r="P70" i="15"/>
  <c r="N70" i="15"/>
  <c r="L70" i="15"/>
  <c r="J70" i="15"/>
  <c r="H70" i="15"/>
  <c r="F70" i="15"/>
  <c r="R69" i="15"/>
  <c r="P69" i="15"/>
  <c r="N69" i="15"/>
  <c r="L69" i="15"/>
  <c r="J69" i="15"/>
  <c r="H69" i="15"/>
  <c r="F69" i="15"/>
  <c r="R68" i="15"/>
  <c r="P68" i="15"/>
  <c r="N68" i="15"/>
  <c r="L68" i="15"/>
  <c r="J68" i="15"/>
  <c r="H68" i="15"/>
  <c r="F68" i="15"/>
  <c r="R67" i="15"/>
  <c r="P67" i="15"/>
  <c r="N67" i="15"/>
  <c r="L67" i="15"/>
  <c r="J67" i="15"/>
  <c r="H67" i="15"/>
  <c r="F67" i="15"/>
  <c r="R66" i="15"/>
  <c r="P66" i="15"/>
  <c r="N66" i="15"/>
  <c r="L66" i="15"/>
  <c r="J66" i="15"/>
  <c r="H66" i="15"/>
  <c r="F66" i="15"/>
  <c r="R65" i="15"/>
  <c r="P65" i="15"/>
  <c r="N65" i="15"/>
  <c r="L65" i="15"/>
  <c r="J65" i="15"/>
  <c r="H65" i="15"/>
  <c r="F65" i="15"/>
  <c r="R64" i="15"/>
  <c r="P64" i="15"/>
  <c r="N64" i="15"/>
  <c r="L64" i="15"/>
  <c r="J64" i="15"/>
  <c r="H64" i="15"/>
  <c r="F64" i="15"/>
  <c r="R63" i="15"/>
  <c r="P63" i="15"/>
  <c r="N63" i="15"/>
  <c r="L63" i="15"/>
  <c r="J63" i="15"/>
  <c r="H63" i="15"/>
  <c r="F63" i="15"/>
  <c r="R62" i="15"/>
  <c r="P62" i="15"/>
  <c r="N62" i="15"/>
  <c r="L62" i="15"/>
  <c r="J62" i="15"/>
  <c r="H62" i="15"/>
  <c r="F62" i="15"/>
  <c r="R61" i="15"/>
  <c r="P61" i="15"/>
  <c r="N61" i="15"/>
  <c r="L61" i="15"/>
  <c r="J61" i="15"/>
  <c r="H61" i="15"/>
  <c r="F61" i="15"/>
  <c r="R60" i="15"/>
  <c r="P60" i="15"/>
  <c r="N60" i="15"/>
  <c r="L60" i="15"/>
  <c r="J60" i="15"/>
  <c r="H60" i="15"/>
  <c r="F60" i="15"/>
  <c r="R59" i="15"/>
  <c r="P59" i="15"/>
  <c r="N59" i="15"/>
  <c r="L59" i="15"/>
  <c r="J59" i="15"/>
  <c r="H59" i="15"/>
  <c r="F59" i="15"/>
  <c r="R43" i="15"/>
  <c r="P43" i="15"/>
  <c r="N43" i="15"/>
  <c r="L43" i="15"/>
  <c r="J43" i="15"/>
  <c r="H43" i="15"/>
  <c r="F43" i="15"/>
  <c r="R36" i="15"/>
  <c r="P36" i="15"/>
  <c r="N36" i="15"/>
  <c r="L36" i="15"/>
  <c r="J36" i="15"/>
  <c r="H36" i="15"/>
  <c r="F36" i="15"/>
  <c r="R57" i="15"/>
  <c r="P57" i="15"/>
  <c r="N57" i="15"/>
  <c r="L57" i="15"/>
  <c r="J57" i="15"/>
  <c r="H57" i="15"/>
  <c r="F57" i="15"/>
  <c r="R56" i="15"/>
  <c r="P56" i="15"/>
  <c r="N56" i="15"/>
  <c r="L56" i="15"/>
  <c r="J56" i="15"/>
  <c r="H56" i="15"/>
  <c r="F56" i="15"/>
  <c r="R55" i="15"/>
  <c r="P55" i="15"/>
  <c r="N55" i="15"/>
  <c r="L55" i="15"/>
  <c r="J55" i="15"/>
  <c r="H55" i="15"/>
  <c r="F55" i="15"/>
  <c r="R45" i="15"/>
  <c r="P45" i="15"/>
  <c r="N45" i="15"/>
  <c r="L45" i="15"/>
  <c r="J45" i="15"/>
  <c r="H45" i="15"/>
  <c r="F45" i="15"/>
  <c r="R54" i="15"/>
  <c r="P54" i="15"/>
  <c r="N54" i="15"/>
  <c r="L54" i="15"/>
  <c r="J54" i="15"/>
  <c r="H54" i="15"/>
  <c r="F54" i="15"/>
  <c r="R53" i="15"/>
  <c r="P53" i="15"/>
  <c r="N53" i="15"/>
  <c r="L53" i="15"/>
  <c r="J53" i="15"/>
  <c r="H53" i="15"/>
  <c r="F53" i="15"/>
  <c r="R52" i="15"/>
  <c r="P52" i="15"/>
  <c r="N52" i="15"/>
  <c r="L52" i="15"/>
  <c r="J52" i="15"/>
  <c r="H52" i="15"/>
  <c r="F52" i="15"/>
  <c r="R31" i="15"/>
  <c r="P31" i="15"/>
  <c r="N31" i="15"/>
  <c r="L31" i="15"/>
  <c r="J31" i="15"/>
  <c r="H31" i="15"/>
  <c r="F31" i="15"/>
  <c r="R40" i="15"/>
  <c r="P40" i="15"/>
  <c r="N40" i="15"/>
  <c r="L40" i="15"/>
  <c r="J40" i="15"/>
  <c r="H40" i="15"/>
  <c r="F40" i="15"/>
  <c r="R11" i="15"/>
  <c r="P11" i="15"/>
  <c r="N11" i="15"/>
  <c r="L11" i="15"/>
  <c r="J11" i="15"/>
  <c r="H11" i="15"/>
  <c r="F11" i="15"/>
  <c r="R26" i="15"/>
  <c r="P26" i="15"/>
  <c r="N26" i="15"/>
  <c r="L26" i="15"/>
  <c r="J26" i="15"/>
  <c r="H26" i="15"/>
  <c r="F26" i="15"/>
  <c r="R24" i="15"/>
  <c r="P24" i="15"/>
  <c r="N24" i="15"/>
  <c r="L24" i="15"/>
  <c r="J24" i="15"/>
  <c r="H24" i="15"/>
  <c r="F24" i="15"/>
  <c r="R28" i="15"/>
  <c r="P28" i="15"/>
  <c r="N28" i="15"/>
  <c r="L28" i="15"/>
  <c r="J28" i="15"/>
  <c r="H28" i="15"/>
  <c r="F28" i="15"/>
  <c r="R29" i="15"/>
  <c r="P29" i="15"/>
  <c r="N29" i="15"/>
  <c r="L29" i="15"/>
  <c r="J29" i="15"/>
  <c r="H29" i="15"/>
  <c r="F29" i="15"/>
  <c r="R58" i="15"/>
  <c r="P58" i="15"/>
  <c r="N58" i="15"/>
  <c r="L58" i="15"/>
  <c r="J58" i="15"/>
  <c r="H58" i="15"/>
  <c r="F58" i="15"/>
  <c r="R42" i="15"/>
  <c r="P42" i="15"/>
  <c r="N42" i="15"/>
  <c r="L42" i="15"/>
  <c r="J42" i="15"/>
  <c r="H42" i="15"/>
  <c r="F42" i="15"/>
  <c r="R41" i="15"/>
  <c r="P41" i="15"/>
  <c r="N41" i="15"/>
  <c r="L41" i="15"/>
  <c r="J41" i="15"/>
  <c r="H41" i="15"/>
  <c r="F41" i="15"/>
  <c r="R33" i="15"/>
  <c r="P33" i="15"/>
  <c r="N33" i="15"/>
  <c r="L33" i="15"/>
  <c r="J33" i="15"/>
  <c r="H33" i="15"/>
  <c r="F33" i="15"/>
  <c r="R22" i="15"/>
  <c r="P22" i="15"/>
  <c r="N22" i="15"/>
  <c r="L22" i="15"/>
  <c r="J22" i="15"/>
  <c r="H22" i="15"/>
  <c r="F22" i="15"/>
  <c r="R38" i="15"/>
  <c r="P38" i="15"/>
  <c r="N38" i="15"/>
  <c r="L38" i="15"/>
  <c r="J38" i="15"/>
  <c r="H38" i="15"/>
  <c r="F38" i="15"/>
  <c r="R20" i="15"/>
  <c r="P20" i="15"/>
  <c r="N20" i="15"/>
  <c r="L20" i="15"/>
  <c r="J20" i="15"/>
  <c r="H20" i="15"/>
  <c r="F20" i="15"/>
  <c r="R14" i="15"/>
  <c r="P14" i="15"/>
  <c r="N14" i="15"/>
  <c r="L14" i="15"/>
  <c r="J14" i="15"/>
  <c r="H14" i="15"/>
  <c r="F14" i="15"/>
  <c r="R30" i="15"/>
  <c r="P30" i="15"/>
  <c r="N30" i="15"/>
  <c r="L30" i="15"/>
  <c r="J30" i="15"/>
  <c r="H30" i="15"/>
  <c r="F30" i="15"/>
  <c r="R27" i="15"/>
  <c r="P27" i="15"/>
  <c r="N27" i="15"/>
  <c r="L27" i="15"/>
  <c r="J27" i="15"/>
  <c r="H27" i="15"/>
  <c r="F27" i="15"/>
  <c r="R49" i="15"/>
  <c r="P49" i="15"/>
  <c r="N49" i="15"/>
  <c r="L49" i="15"/>
  <c r="J49" i="15"/>
  <c r="H49" i="15"/>
  <c r="F49" i="15"/>
  <c r="R47" i="15"/>
  <c r="P47" i="15"/>
  <c r="N47" i="15"/>
  <c r="L47" i="15"/>
  <c r="J47" i="15"/>
  <c r="H47" i="15"/>
  <c r="F47" i="15"/>
  <c r="R46" i="15"/>
  <c r="P46" i="15"/>
  <c r="N46" i="15"/>
  <c r="L46" i="15"/>
  <c r="J46" i="15"/>
  <c r="H46" i="15"/>
  <c r="F46" i="15"/>
  <c r="R50" i="15"/>
  <c r="P50" i="15"/>
  <c r="N50" i="15"/>
  <c r="L50" i="15"/>
  <c r="J50" i="15"/>
  <c r="H50" i="15"/>
  <c r="F50" i="15"/>
  <c r="R48" i="15"/>
  <c r="P48" i="15"/>
  <c r="N48" i="15"/>
  <c r="L48" i="15"/>
  <c r="J48" i="15"/>
  <c r="H48" i="15"/>
  <c r="F48" i="15"/>
  <c r="R44" i="15"/>
  <c r="P44" i="15"/>
  <c r="N44" i="15"/>
  <c r="L44" i="15"/>
  <c r="J44" i="15"/>
  <c r="H44" i="15"/>
  <c r="F44" i="15"/>
  <c r="R37" i="15"/>
  <c r="P37" i="15"/>
  <c r="N37" i="15"/>
  <c r="L37" i="15"/>
  <c r="J37" i="15"/>
  <c r="H37" i="15"/>
  <c r="F37" i="15"/>
  <c r="R32" i="15"/>
  <c r="P32" i="15"/>
  <c r="N32" i="15"/>
  <c r="L32" i="15"/>
  <c r="J32" i="15"/>
  <c r="H32" i="15"/>
  <c r="F32" i="15"/>
  <c r="R39" i="15"/>
  <c r="P39" i="15"/>
  <c r="N39" i="15"/>
  <c r="L39" i="15"/>
  <c r="J39" i="15"/>
  <c r="H39" i="15"/>
  <c r="F39" i="15"/>
  <c r="R51" i="15"/>
  <c r="P51" i="15"/>
  <c r="N51" i="15"/>
  <c r="L51" i="15"/>
  <c r="J51" i="15"/>
  <c r="H51" i="15"/>
  <c r="F51" i="15"/>
  <c r="R35" i="15"/>
  <c r="P35" i="15"/>
  <c r="N35" i="15"/>
  <c r="L35" i="15"/>
  <c r="J35" i="15"/>
  <c r="H35" i="15"/>
  <c r="F35" i="15"/>
  <c r="R21" i="15"/>
  <c r="P21" i="15"/>
  <c r="N21" i="15"/>
  <c r="L21" i="15"/>
  <c r="J21" i="15"/>
  <c r="H21" i="15"/>
  <c r="F21" i="15"/>
  <c r="R34" i="15"/>
  <c r="P34" i="15"/>
  <c r="N34" i="15"/>
  <c r="L34" i="15"/>
  <c r="J34" i="15"/>
  <c r="H34" i="15"/>
  <c r="F34" i="15"/>
  <c r="R17" i="15"/>
  <c r="P17" i="15"/>
  <c r="N17" i="15"/>
  <c r="L17" i="15"/>
  <c r="J17" i="15"/>
  <c r="H17" i="15"/>
  <c r="F17" i="15"/>
  <c r="R16" i="15"/>
  <c r="P16" i="15"/>
  <c r="N16" i="15"/>
  <c r="L16" i="15"/>
  <c r="J16" i="15"/>
  <c r="H16" i="15"/>
  <c r="F16" i="15"/>
  <c r="R10" i="15"/>
  <c r="P10" i="15"/>
  <c r="N10" i="15"/>
  <c r="L10" i="15"/>
  <c r="J10" i="15"/>
  <c r="H10" i="15"/>
  <c r="F10" i="15"/>
  <c r="R23" i="15"/>
  <c r="P23" i="15"/>
  <c r="N23" i="15"/>
  <c r="L23" i="15"/>
  <c r="J23" i="15"/>
  <c r="H23" i="15"/>
  <c r="F23" i="15"/>
  <c r="R13" i="15"/>
  <c r="P13" i="15"/>
  <c r="N13" i="15"/>
  <c r="L13" i="15"/>
  <c r="J13" i="15"/>
  <c r="H13" i="15"/>
  <c r="F13" i="15"/>
  <c r="R8" i="15"/>
  <c r="P8" i="15"/>
  <c r="N8" i="15"/>
  <c r="L8" i="15"/>
  <c r="J8" i="15"/>
  <c r="H8" i="15"/>
  <c r="F8" i="15"/>
  <c r="R9" i="15"/>
  <c r="P9" i="15"/>
  <c r="N9" i="15"/>
  <c r="L9" i="15"/>
  <c r="J9" i="15"/>
  <c r="H9" i="15"/>
  <c r="F9" i="15"/>
  <c r="R7" i="15"/>
  <c r="P7" i="15"/>
  <c r="N7" i="15"/>
  <c r="L7" i="15"/>
  <c r="J7" i="15"/>
  <c r="H7" i="15"/>
  <c r="F7" i="15"/>
  <c r="R19" i="15"/>
  <c r="P19" i="15"/>
  <c r="N19" i="15"/>
  <c r="L19" i="15"/>
  <c r="J19" i="15"/>
  <c r="H19" i="15"/>
  <c r="F19" i="15"/>
  <c r="R12" i="15"/>
  <c r="P12" i="15"/>
  <c r="N12" i="15"/>
  <c r="L12" i="15"/>
  <c r="J12" i="15"/>
  <c r="H12" i="15"/>
  <c r="F12" i="15"/>
  <c r="R18" i="15"/>
  <c r="P18" i="15"/>
  <c r="N18" i="15"/>
  <c r="L18" i="15"/>
  <c r="J18" i="15"/>
  <c r="H18" i="15"/>
  <c r="F18" i="15"/>
  <c r="R6" i="15"/>
  <c r="P6" i="15"/>
  <c r="N6" i="15"/>
  <c r="L6" i="15"/>
  <c r="J6" i="15"/>
  <c r="H6" i="15"/>
  <c r="F6" i="15"/>
  <c r="R15" i="15"/>
  <c r="P15" i="15"/>
  <c r="N15" i="15"/>
  <c r="L15" i="15"/>
  <c r="J15" i="15"/>
  <c r="H15" i="15"/>
  <c r="F15" i="15"/>
  <c r="R25" i="15"/>
  <c r="P25" i="15"/>
  <c r="N25" i="15"/>
  <c r="L25" i="15"/>
  <c r="J25" i="15"/>
  <c r="H25" i="15"/>
  <c r="F25" i="15"/>
  <c r="R55" i="14"/>
  <c r="P55" i="14"/>
  <c r="N55" i="14"/>
  <c r="L55" i="14"/>
  <c r="J55" i="14"/>
  <c r="H55" i="14"/>
  <c r="F55" i="14"/>
  <c r="R54" i="14"/>
  <c r="P54" i="14"/>
  <c r="N54" i="14"/>
  <c r="L54" i="14"/>
  <c r="J54" i="14"/>
  <c r="H54" i="14"/>
  <c r="F54" i="14"/>
  <c r="R53" i="14"/>
  <c r="P53" i="14"/>
  <c r="N53" i="14"/>
  <c r="L53" i="14"/>
  <c r="J53" i="14"/>
  <c r="H53" i="14"/>
  <c r="F53" i="14"/>
  <c r="R52" i="14"/>
  <c r="P52" i="14"/>
  <c r="N52" i="14"/>
  <c r="L52" i="14"/>
  <c r="J52" i="14"/>
  <c r="H52" i="14"/>
  <c r="F52" i="14"/>
  <c r="R51" i="14"/>
  <c r="P51" i="14"/>
  <c r="N51" i="14"/>
  <c r="L51" i="14"/>
  <c r="J51" i="14"/>
  <c r="H51" i="14"/>
  <c r="F51" i="14"/>
  <c r="R50" i="14"/>
  <c r="P50" i="14"/>
  <c r="N50" i="14"/>
  <c r="L50" i="14"/>
  <c r="J50" i="14"/>
  <c r="H50" i="14"/>
  <c r="F50" i="14"/>
  <c r="R49" i="14"/>
  <c r="P49" i="14"/>
  <c r="N49" i="14"/>
  <c r="L49" i="14"/>
  <c r="J49" i="14"/>
  <c r="H49" i="14"/>
  <c r="F49" i="14"/>
  <c r="R48" i="14"/>
  <c r="P48" i="14"/>
  <c r="N48" i="14"/>
  <c r="L48" i="14"/>
  <c r="J48" i="14"/>
  <c r="H48" i="14"/>
  <c r="F48" i="14"/>
  <c r="R47" i="14"/>
  <c r="P47" i="14"/>
  <c r="N47" i="14"/>
  <c r="L47" i="14"/>
  <c r="J47" i="14"/>
  <c r="H47" i="14"/>
  <c r="F47" i="14"/>
  <c r="R46" i="14"/>
  <c r="P46" i="14"/>
  <c r="N46" i="14"/>
  <c r="L46" i="14"/>
  <c r="J46" i="14"/>
  <c r="H46" i="14"/>
  <c r="F46" i="14"/>
  <c r="R45" i="14"/>
  <c r="P45" i="14"/>
  <c r="N45" i="14"/>
  <c r="L45" i="14"/>
  <c r="J45" i="14"/>
  <c r="H45" i="14"/>
  <c r="F45" i="14"/>
  <c r="R44" i="14"/>
  <c r="P44" i="14"/>
  <c r="N44" i="14"/>
  <c r="L44" i="14"/>
  <c r="J44" i="14"/>
  <c r="H44" i="14"/>
  <c r="F44" i="14"/>
  <c r="R43" i="14"/>
  <c r="P43" i="14"/>
  <c r="N43" i="14"/>
  <c r="L43" i="14"/>
  <c r="J43" i="14"/>
  <c r="H43" i="14"/>
  <c r="F43" i="14"/>
  <c r="R42" i="14"/>
  <c r="P42" i="14"/>
  <c r="N42" i="14"/>
  <c r="L42" i="14"/>
  <c r="J42" i="14"/>
  <c r="H42" i="14"/>
  <c r="F42" i="14"/>
  <c r="R41" i="14"/>
  <c r="P41" i="14"/>
  <c r="N41" i="14"/>
  <c r="L41" i="14"/>
  <c r="J41" i="14"/>
  <c r="H41" i="14"/>
  <c r="F41" i="14"/>
  <c r="R40" i="14"/>
  <c r="P40" i="14"/>
  <c r="N40" i="14"/>
  <c r="L40" i="14"/>
  <c r="J40" i="14"/>
  <c r="H40" i="14"/>
  <c r="F40" i="14"/>
  <c r="R39" i="14"/>
  <c r="P39" i="14"/>
  <c r="N39" i="14"/>
  <c r="L39" i="14"/>
  <c r="J39" i="14"/>
  <c r="H39" i="14"/>
  <c r="F39" i="14"/>
  <c r="R38" i="14"/>
  <c r="P38" i="14"/>
  <c r="N38" i="14"/>
  <c r="L38" i="14"/>
  <c r="J38" i="14"/>
  <c r="H38" i="14"/>
  <c r="F38" i="14"/>
  <c r="R37" i="14"/>
  <c r="P37" i="14"/>
  <c r="N37" i="14"/>
  <c r="L37" i="14"/>
  <c r="J37" i="14"/>
  <c r="H37" i="14"/>
  <c r="F37" i="14"/>
  <c r="R36" i="14"/>
  <c r="P36" i="14"/>
  <c r="N36" i="14"/>
  <c r="L36" i="14"/>
  <c r="J36" i="14"/>
  <c r="H36" i="14"/>
  <c r="F36" i="14"/>
  <c r="R35" i="14"/>
  <c r="P35" i="14"/>
  <c r="N35" i="14"/>
  <c r="L35" i="14"/>
  <c r="J35" i="14"/>
  <c r="H35" i="14"/>
  <c r="F35" i="14"/>
  <c r="R34" i="14"/>
  <c r="P34" i="14"/>
  <c r="N34" i="14"/>
  <c r="L34" i="14"/>
  <c r="J34" i="14"/>
  <c r="H34" i="14"/>
  <c r="F34" i="14"/>
  <c r="R33" i="14"/>
  <c r="P33" i="14"/>
  <c r="N33" i="14"/>
  <c r="L33" i="14"/>
  <c r="J33" i="14"/>
  <c r="H33" i="14"/>
  <c r="F33" i="14"/>
  <c r="R32" i="14"/>
  <c r="P32" i="14"/>
  <c r="N32" i="14"/>
  <c r="L32" i="14"/>
  <c r="J32" i="14"/>
  <c r="H32" i="14"/>
  <c r="F32" i="14"/>
  <c r="R31" i="14"/>
  <c r="P31" i="14"/>
  <c r="N31" i="14"/>
  <c r="L31" i="14"/>
  <c r="J31" i="14"/>
  <c r="H31" i="14"/>
  <c r="F31" i="14"/>
  <c r="R30" i="14"/>
  <c r="P30" i="14"/>
  <c r="N30" i="14"/>
  <c r="L30" i="14"/>
  <c r="J30" i="14"/>
  <c r="H30" i="14"/>
  <c r="F30" i="14"/>
  <c r="R29" i="14"/>
  <c r="P29" i="14"/>
  <c r="N29" i="14"/>
  <c r="L29" i="14"/>
  <c r="J29" i="14"/>
  <c r="H29" i="14"/>
  <c r="F29" i="14"/>
  <c r="R28" i="14"/>
  <c r="P28" i="14"/>
  <c r="N28" i="14"/>
  <c r="L28" i="14"/>
  <c r="J28" i="14"/>
  <c r="H28" i="14"/>
  <c r="F28" i="14"/>
  <c r="R27" i="14"/>
  <c r="P27" i="14"/>
  <c r="N27" i="14"/>
  <c r="L27" i="14"/>
  <c r="J27" i="14"/>
  <c r="H27" i="14"/>
  <c r="F27" i="14"/>
  <c r="R26" i="14"/>
  <c r="P26" i="14"/>
  <c r="N26" i="14"/>
  <c r="L26" i="14"/>
  <c r="J26" i="14"/>
  <c r="H26" i="14"/>
  <c r="F26" i="14"/>
  <c r="R25" i="14"/>
  <c r="P25" i="14"/>
  <c r="N25" i="14"/>
  <c r="L25" i="14"/>
  <c r="J25" i="14"/>
  <c r="H25" i="14"/>
  <c r="F25" i="14"/>
  <c r="R24" i="14"/>
  <c r="P24" i="14"/>
  <c r="N24" i="14"/>
  <c r="L24" i="14"/>
  <c r="J24" i="14"/>
  <c r="H24" i="14"/>
  <c r="F24" i="14"/>
  <c r="R23" i="14"/>
  <c r="P23" i="14"/>
  <c r="N23" i="14"/>
  <c r="L23" i="14"/>
  <c r="J23" i="14"/>
  <c r="H23" i="14"/>
  <c r="F23" i="14"/>
  <c r="R22" i="14"/>
  <c r="P22" i="14"/>
  <c r="N22" i="14"/>
  <c r="L22" i="14"/>
  <c r="J22" i="14"/>
  <c r="H22" i="14"/>
  <c r="F22" i="14"/>
  <c r="R21" i="14"/>
  <c r="P21" i="14"/>
  <c r="N21" i="14"/>
  <c r="L21" i="14"/>
  <c r="J21" i="14"/>
  <c r="H21" i="14"/>
  <c r="F21" i="14"/>
  <c r="R20" i="14"/>
  <c r="P20" i="14"/>
  <c r="N20" i="14"/>
  <c r="L20" i="14"/>
  <c r="J20" i="14"/>
  <c r="H20" i="14"/>
  <c r="F20" i="14"/>
  <c r="R19" i="14"/>
  <c r="P19" i="14"/>
  <c r="N19" i="14"/>
  <c r="L19" i="14"/>
  <c r="J19" i="14"/>
  <c r="H19" i="14"/>
  <c r="F19" i="14"/>
  <c r="R18" i="14"/>
  <c r="P18" i="14"/>
  <c r="N18" i="14"/>
  <c r="L18" i="14"/>
  <c r="J18" i="14"/>
  <c r="H18" i="14"/>
  <c r="F18" i="14"/>
  <c r="R17" i="14"/>
  <c r="P17" i="14"/>
  <c r="N17" i="14"/>
  <c r="L17" i="14"/>
  <c r="J17" i="14"/>
  <c r="H17" i="14"/>
  <c r="F17" i="14"/>
  <c r="R16" i="14"/>
  <c r="P16" i="14"/>
  <c r="N16" i="14"/>
  <c r="L16" i="14"/>
  <c r="J16" i="14"/>
  <c r="H16" i="14"/>
  <c r="F16" i="14"/>
  <c r="R14" i="14"/>
  <c r="P14" i="14"/>
  <c r="N14" i="14"/>
  <c r="L14" i="14"/>
  <c r="J14" i="14"/>
  <c r="H14" i="14"/>
  <c r="F14" i="14"/>
  <c r="R11" i="14"/>
  <c r="P11" i="14"/>
  <c r="N11" i="14"/>
  <c r="L11" i="14"/>
  <c r="J11" i="14"/>
  <c r="H11" i="14"/>
  <c r="F11" i="14"/>
  <c r="R9" i="14"/>
  <c r="P9" i="14"/>
  <c r="N9" i="14"/>
  <c r="L9" i="14"/>
  <c r="J9" i="14"/>
  <c r="H9" i="14"/>
  <c r="F9" i="14"/>
  <c r="R15" i="14"/>
  <c r="P15" i="14"/>
  <c r="N15" i="14"/>
  <c r="L15" i="14"/>
  <c r="J15" i="14"/>
  <c r="H15" i="14"/>
  <c r="F15" i="14"/>
  <c r="R10" i="14"/>
  <c r="P10" i="14"/>
  <c r="N10" i="14"/>
  <c r="L10" i="14"/>
  <c r="J10" i="14"/>
  <c r="H10" i="14"/>
  <c r="F10" i="14"/>
  <c r="R6" i="14"/>
  <c r="P6" i="14"/>
  <c r="N6" i="14"/>
  <c r="L6" i="14"/>
  <c r="J6" i="14"/>
  <c r="H6" i="14"/>
  <c r="F6" i="14"/>
  <c r="R13" i="14"/>
  <c r="P13" i="14"/>
  <c r="N13" i="14"/>
  <c r="L13" i="14"/>
  <c r="J13" i="14"/>
  <c r="H13" i="14"/>
  <c r="F13" i="14"/>
  <c r="R12" i="14"/>
  <c r="P12" i="14"/>
  <c r="N12" i="14"/>
  <c r="L12" i="14"/>
  <c r="J12" i="14"/>
  <c r="H12" i="14"/>
  <c r="F12" i="14"/>
  <c r="R8" i="14"/>
  <c r="P8" i="14"/>
  <c r="N8" i="14"/>
  <c r="L8" i="14"/>
  <c r="J8" i="14"/>
  <c r="H8" i="14"/>
  <c r="F8" i="14"/>
  <c r="R7" i="14"/>
  <c r="P7" i="14"/>
  <c r="N7" i="14"/>
  <c r="L7" i="14"/>
  <c r="J7" i="14"/>
  <c r="H7" i="14"/>
  <c r="F7" i="14"/>
  <c r="R199" i="13"/>
  <c r="P199" i="13"/>
  <c r="N199" i="13"/>
  <c r="L199" i="13"/>
  <c r="J199" i="13"/>
  <c r="H199" i="13"/>
  <c r="F199" i="13"/>
  <c r="R198" i="13"/>
  <c r="P198" i="13"/>
  <c r="N198" i="13"/>
  <c r="L198" i="13"/>
  <c r="J198" i="13"/>
  <c r="H198" i="13"/>
  <c r="F198" i="13"/>
  <c r="R197" i="13"/>
  <c r="P197" i="13"/>
  <c r="N197" i="13"/>
  <c r="L197" i="13"/>
  <c r="J197" i="13"/>
  <c r="H197" i="13"/>
  <c r="F197" i="13"/>
  <c r="R196" i="13"/>
  <c r="P196" i="13"/>
  <c r="N196" i="13"/>
  <c r="L196" i="13"/>
  <c r="J196" i="13"/>
  <c r="H196" i="13"/>
  <c r="F196" i="13"/>
  <c r="R195" i="13"/>
  <c r="P195" i="13"/>
  <c r="N195" i="13"/>
  <c r="L195" i="13"/>
  <c r="J195" i="13"/>
  <c r="H195" i="13"/>
  <c r="F195" i="13"/>
  <c r="R194" i="13"/>
  <c r="P194" i="13"/>
  <c r="N194" i="13"/>
  <c r="L194" i="13"/>
  <c r="J194" i="13"/>
  <c r="H194" i="13"/>
  <c r="F194" i="13"/>
  <c r="R193" i="13"/>
  <c r="P193" i="13"/>
  <c r="N193" i="13"/>
  <c r="L193" i="13"/>
  <c r="J193" i="13"/>
  <c r="H193" i="13"/>
  <c r="F193" i="13"/>
  <c r="R192" i="13"/>
  <c r="P192" i="13"/>
  <c r="N192" i="13"/>
  <c r="L192" i="13"/>
  <c r="J192" i="13"/>
  <c r="H192" i="13"/>
  <c r="F192" i="13"/>
  <c r="R191" i="13"/>
  <c r="P191" i="13"/>
  <c r="N191" i="13"/>
  <c r="L191" i="13"/>
  <c r="J191" i="13"/>
  <c r="H191" i="13"/>
  <c r="F191" i="13"/>
  <c r="R190" i="13"/>
  <c r="P190" i="13"/>
  <c r="N190" i="13"/>
  <c r="L190" i="13"/>
  <c r="J190" i="13"/>
  <c r="H190" i="13"/>
  <c r="F190" i="13"/>
  <c r="R189" i="13"/>
  <c r="P189" i="13"/>
  <c r="N189" i="13"/>
  <c r="L189" i="13"/>
  <c r="J189" i="13"/>
  <c r="H189" i="13"/>
  <c r="F189" i="13"/>
  <c r="R188" i="13"/>
  <c r="P188" i="13"/>
  <c r="N188" i="13"/>
  <c r="L188" i="13"/>
  <c r="J188" i="13"/>
  <c r="H188" i="13"/>
  <c r="F188" i="13"/>
  <c r="R187" i="13"/>
  <c r="P187" i="13"/>
  <c r="N187" i="13"/>
  <c r="L187" i="13"/>
  <c r="J187" i="13"/>
  <c r="H187" i="13"/>
  <c r="F187" i="13"/>
  <c r="R186" i="13"/>
  <c r="P186" i="13"/>
  <c r="N186" i="13"/>
  <c r="L186" i="13"/>
  <c r="J186" i="13"/>
  <c r="H186" i="13"/>
  <c r="F186" i="13"/>
  <c r="R185" i="13"/>
  <c r="P185" i="13"/>
  <c r="N185" i="13"/>
  <c r="L185" i="13"/>
  <c r="J185" i="13"/>
  <c r="H185" i="13"/>
  <c r="F185" i="13"/>
  <c r="R184" i="13"/>
  <c r="P184" i="13"/>
  <c r="N184" i="13"/>
  <c r="L184" i="13"/>
  <c r="J184" i="13"/>
  <c r="H184" i="13"/>
  <c r="F184" i="13"/>
  <c r="R183" i="13"/>
  <c r="P183" i="13"/>
  <c r="N183" i="13"/>
  <c r="L183" i="13"/>
  <c r="J183" i="13"/>
  <c r="H183" i="13"/>
  <c r="F183" i="13"/>
  <c r="R182" i="13"/>
  <c r="P182" i="13"/>
  <c r="N182" i="13"/>
  <c r="L182" i="13"/>
  <c r="J182" i="13"/>
  <c r="H182" i="13"/>
  <c r="F182" i="13"/>
  <c r="R181" i="13"/>
  <c r="P181" i="13"/>
  <c r="N181" i="13"/>
  <c r="L181" i="13"/>
  <c r="J181" i="13"/>
  <c r="H181" i="13"/>
  <c r="F181" i="13"/>
  <c r="R180" i="13"/>
  <c r="P180" i="13"/>
  <c r="N180" i="13"/>
  <c r="L180" i="13"/>
  <c r="J180" i="13"/>
  <c r="H180" i="13"/>
  <c r="F180" i="13"/>
  <c r="R179" i="13"/>
  <c r="P179" i="13"/>
  <c r="N179" i="13"/>
  <c r="L179" i="13"/>
  <c r="J179" i="13"/>
  <c r="H179" i="13"/>
  <c r="F179" i="13"/>
  <c r="R178" i="13"/>
  <c r="P178" i="13"/>
  <c r="N178" i="13"/>
  <c r="L178" i="13"/>
  <c r="J178" i="13"/>
  <c r="H178" i="13"/>
  <c r="F178" i="13"/>
  <c r="R177" i="13"/>
  <c r="P177" i="13"/>
  <c r="N177" i="13"/>
  <c r="L177" i="13"/>
  <c r="J177" i="13"/>
  <c r="H177" i="13"/>
  <c r="F177" i="13"/>
  <c r="R176" i="13"/>
  <c r="P176" i="13"/>
  <c r="N176" i="13"/>
  <c r="L176" i="13"/>
  <c r="J176" i="13"/>
  <c r="H176" i="13"/>
  <c r="F176" i="13"/>
  <c r="R175" i="13"/>
  <c r="P175" i="13"/>
  <c r="N175" i="13"/>
  <c r="L175" i="13"/>
  <c r="J175" i="13"/>
  <c r="H175" i="13"/>
  <c r="F175" i="13"/>
  <c r="R174" i="13"/>
  <c r="P174" i="13"/>
  <c r="N174" i="13"/>
  <c r="L174" i="13"/>
  <c r="J174" i="13"/>
  <c r="H174" i="13"/>
  <c r="F174" i="13"/>
  <c r="R173" i="13"/>
  <c r="P173" i="13"/>
  <c r="N173" i="13"/>
  <c r="L173" i="13"/>
  <c r="J173" i="13"/>
  <c r="H173" i="13"/>
  <c r="F173" i="13"/>
  <c r="R172" i="13"/>
  <c r="P172" i="13"/>
  <c r="N172" i="13"/>
  <c r="L172" i="13"/>
  <c r="J172" i="13"/>
  <c r="H172" i="13"/>
  <c r="F172" i="13"/>
  <c r="R171" i="13"/>
  <c r="P171" i="13"/>
  <c r="N171" i="13"/>
  <c r="L171" i="13"/>
  <c r="J171" i="13"/>
  <c r="H171" i="13"/>
  <c r="F171" i="13"/>
  <c r="R170" i="13"/>
  <c r="P170" i="13"/>
  <c r="N170" i="13"/>
  <c r="L170" i="13"/>
  <c r="J170" i="13"/>
  <c r="H170" i="13"/>
  <c r="F170" i="13"/>
  <c r="R169" i="13"/>
  <c r="P169" i="13"/>
  <c r="N169" i="13"/>
  <c r="L169" i="13"/>
  <c r="J169" i="13"/>
  <c r="H169" i="13"/>
  <c r="F169" i="13"/>
  <c r="R168" i="13"/>
  <c r="P168" i="13"/>
  <c r="N168" i="13"/>
  <c r="L168" i="13"/>
  <c r="J168" i="13"/>
  <c r="H168" i="13"/>
  <c r="F168" i="13"/>
  <c r="R167" i="13"/>
  <c r="P167" i="13"/>
  <c r="N167" i="13"/>
  <c r="L167" i="13"/>
  <c r="J167" i="13"/>
  <c r="H167" i="13"/>
  <c r="F167" i="13"/>
  <c r="R166" i="13"/>
  <c r="P166" i="13"/>
  <c r="N166" i="13"/>
  <c r="L166" i="13"/>
  <c r="J166" i="13"/>
  <c r="H166" i="13"/>
  <c r="F166" i="13"/>
  <c r="R165" i="13"/>
  <c r="P165" i="13"/>
  <c r="N165" i="13"/>
  <c r="L165" i="13"/>
  <c r="J165" i="13"/>
  <c r="H165" i="13"/>
  <c r="F165" i="13"/>
  <c r="R164" i="13"/>
  <c r="P164" i="13"/>
  <c r="N164" i="13"/>
  <c r="L164" i="13"/>
  <c r="J164" i="13"/>
  <c r="H164" i="13"/>
  <c r="F164" i="13"/>
  <c r="R163" i="13"/>
  <c r="P163" i="13"/>
  <c r="N163" i="13"/>
  <c r="L163" i="13"/>
  <c r="J163" i="13"/>
  <c r="H163" i="13"/>
  <c r="F163" i="13"/>
  <c r="R162" i="13"/>
  <c r="P162" i="13"/>
  <c r="N162" i="13"/>
  <c r="L162" i="13"/>
  <c r="J162" i="13"/>
  <c r="H162" i="13"/>
  <c r="F162" i="13"/>
  <c r="R161" i="13"/>
  <c r="P161" i="13"/>
  <c r="N161" i="13"/>
  <c r="L161" i="13"/>
  <c r="J161" i="13"/>
  <c r="H161" i="13"/>
  <c r="F161" i="13"/>
  <c r="R160" i="13"/>
  <c r="P160" i="13"/>
  <c r="N160" i="13"/>
  <c r="L160" i="13"/>
  <c r="J160" i="13"/>
  <c r="H160" i="13"/>
  <c r="F160" i="13"/>
  <c r="R159" i="13"/>
  <c r="P159" i="13"/>
  <c r="N159" i="13"/>
  <c r="L159" i="13"/>
  <c r="J159" i="13"/>
  <c r="H159" i="13"/>
  <c r="F159" i="13"/>
  <c r="R158" i="13"/>
  <c r="P158" i="13"/>
  <c r="N158" i="13"/>
  <c r="L158" i="13"/>
  <c r="J158" i="13"/>
  <c r="H158" i="13"/>
  <c r="F158" i="13"/>
  <c r="R157" i="13"/>
  <c r="P157" i="13"/>
  <c r="N157" i="13"/>
  <c r="L157" i="13"/>
  <c r="J157" i="13"/>
  <c r="H157" i="13"/>
  <c r="F157" i="13"/>
  <c r="R156" i="13"/>
  <c r="P156" i="13"/>
  <c r="N156" i="13"/>
  <c r="L156" i="13"/>
  <c r="J156" i="13"/>
  <c r="H156" i="13"/>
  <c r="F156" i="13"/>
  <c r="R155" i="13"/>
  <c r="P155" i="13"/>
  <c r="N155" i="13"/>
  <c r="L155" i="13"/>
  <c r="J155" i="13"/>
  <c r="H155" i="13"/>
  <c r="F155" i="13"/>
  <c r="R154" i="13"/>
  <c r="P154" i="13"/>
  <c r="N154" i="13"/>
  <c r="L154" i="13"/>
  <c r="J154" i="13"/>
  <c r="H154" i="13"/>
  <c r="F154" i="13"/>
  <c r="R153" i="13"/>
  <c r="P153" i="13"/>
  <c r="N153" i="13"/>
  <c r="L153" i="13"/>
  <c r="J153" i="13"/>
  <c r="H153" i="13"/>
  <c r="F153" i="13"/>
  <c r="R152" i="13"/>
  <c r="P152" i="13"/>
  <c r="N152" i="13"/>
  <c r="L152" i="13"/>
  <c r="J152" i="13"/>
  <c r="H152" i="13"/>
  <c r="F152" i="13"/>
  <c r="R151" i="13"/>
  <c r="P151" i="13"/>
  <c r="N151" i="13"/>
  <c r="L151" i="13"/>
  <c r="J151" i="13"/>
  <c r="H151" i="13"/>
  <c r="F151" i="13"/>
  <c r="R150" i="13"/>
  <c r="P150" i="13"/>
  <c r="N150" i="13"/>
  <c r="L150" i="13"/>
  <c r="J150" i="13"/>
  <c r="H150" i="13"/>
  <c r="F150" i="13"/>
  <c r="R149" i="13"/>
  <c r="P149" i="13"/>
  <c r="N149" i="13"/>
  <c r="L149" i="13"/>
  <c r="J149" i="13"/>
  <c r="H149" i="13"/>
  <c r="F149" i="13"/>
  <c r="R148" i="13"/>
  <c r="P148" i="13"/>
  <c r="N148" i="13"/>
  <c r="L148" i="13"/>
  <c r="J148" i="13"/>
  <c r="H148" i="13"/>
  <c r="F148" i="13"/>
  <c r="R147" i="13"/>
  <c r="P147" i="13"/>
  <c r="N147" i="13"/>
  <c r="L147" i="13"/>
  <c r="J147" i="13"/>
  <c r="H147" i="13"/>
  <c r="F147" i="13"/>
  <c r="R146" i="13"/>
  <c r="P146" i="13"/>
  <c r="N146" i="13"/>
  <c r="L146" i="13"/>
  <c r="J146" i="13"/>
  <c r="H146" i="13"/>
  <c r="F146" i="13"/>
  <c r="R145" i="13"/>
  <c r="P145" i="13"/>
  <c r="N145" i="13"/>
  <c r="L145" i="13"/>
  <c r="J145" i="13"/>
  <c r="H145" i="13"/>
  <c r="F145" i="13"/>
  <c r="R144" i="13"/>
  <c r="P144" i="13"/>
  <c r="N144" i="13"/>
  <c r="L144" i="13"/>
  <c r="J144" i="13"/>
  <c r="H144" i="13"/>
  <c r="F144" i="13"/>
  <c r="R143" i="13"/>
  <c r="P143" i="13"/>
  <c r="N143" i="13"/>
  <c r="L143" i="13"/>
  <c r="J143" i="13"/>
  <c r="H143" i="13"/>
  <c r="F143" i="13"/>
  <c r="R142" i="13"/>
  <c r="P142" i="13"/>
  <c r="N142" i="13"/>
  <c r="L142" i="13"/>
  <c r="J142" i="13"/>
  <c r="H142" i="13"/>
  <c r="F142" i="13"/>
  <c r="R141" i="13"/>
  <c r="P141" i="13"/>
  <c r="N141" i="13"/>
  <c r="L141" i="13"/>
  <c r="J141" i="13"/>
  <c r="H141" i="13"/>
  <c r="F141" i="13"/>
  <c r="R140" i="13"/>
  <c r="P140" i="13"/>
  <c r="N140" i="13"/>
  <c r="L140" i="13"/>
  <c r="J140" i="13"/>
  <c r="H140" i="13"/>
  <c r="F140" i="13"/>
  <c r="R139" i="13"/>
  <c r="P139" i="13"/>
  <c r="N139" i="13"/>
  <c r="L139" i="13"/>
  <c r="J139" i="13"/>
  <c r="H139" i="13"/>
  <c r="F139" i="13"/>
  <c r="R138" i="13"/>
  <c r="P138" i="13"/>
  <c r="N138" i="13"/>
  <c r="L138" i="13"/>
  <c r="J138" i="13"/>
  <c r="H138" i="13"/>
  <c r="F138" i="13"/>
  <c r="R137" i="13"/>
  <c r="P137" i="13"/>
  <c r="N137" i="13"/>
  <c r="L137" i="13"/>
  <c r="J137" i="13"/>
  <c r="H137" i="13"/>
  <c r="F137" i="13"/>
  <c r="R136" i="13"/>
  <c r="P136" i="13"/>
  <c r="N136" i="13"/>
  <c r="L136" i="13"/>
  <c r="J136" i="13"/>
  <c r="H136" i="13"/>
  <c r="F136" i="13"/>
  <c r="R135" i="13"/>
  <c r="P135" i="13"/>
  <c r="N135" i="13"/>
  <c r="L135" i="13"/>
  <c r="J135" i="13"/>
  <c r="H135" i="13"/>
  <c r="F135" i="13"/>
  <c r="R134" i="13"/>
  <c r="P134" i="13"/>
  <c r="N134" i="13"/>
  <c r="L134" i="13"/>
  <c r="J134" i="13"/>
  <c r="H134" i="13"/>
  <c r="F134" i="13"/>
  <c r="R133" i="13"/>
  <c r="P133" i="13"/>
  <c r="N133" i="13"/>
  <c r="L133" i="13"/>
  <c r="J133" i="13"/>
  <c r="H133" i="13"/>
  <c r="F133" i="13"/>
  <c r="R132" i="13"/>
  <c r="P132" i="13"/>
  <c r="N132" i="13"/>
  <c r="L132" i="13"/>
  <c r="J132" i="13"/>
  <c r="H132" i="13"/>
  <c r="F132" i="13"/>
  <c r="R131" i="13"/>
  <c r="P131" i="13"/>
  <c r="N131" i="13"/>
  <c r="L131" i="13"/>
  <c r="J131" i="13"/>
  <c r="H131" i="13"/>
  <c r="F131" i="13"/>
  <c r="R130" i="13"/>
  <c r="P130" i="13"/>
  <c r="N130" i="13"/>
  <c r="L130" i="13"/>
  <c r="J130" i="13"/>
  <c r="H130" i="13"/>
  <c r="F130" i="13"/>
  <c r="R129" i="13"/>
  <c r="P129" i="13"/>
  <c r="N129" i="13"/>
  <c r="L129" i="13"/>
  <c r="J129" i="13"/>
  <c r="H129" i="13"/>
  <c r="F129" i="13"/>
  <c r="R128" i="13"/>
  <c r="P128" i="13"/>
  <c r="N128" i="13"/>
  <c r="L128" i="13"/>
  <c r="J128" i="13"/>
  <c r="H128" i="13"/>
  <c r="F128" i="13"/>
  <c r="R127" i="13"/>
  <c r="P127" i="13"/>
  <c r="N127" i="13"/>
  <c r="L127" i="13"/>
  <c r="J127" i="13"/>
  <c r="H127" i="13"/>
  <c r="F127" i="13"/>
  <c r="R126" i="13"/>
  <c r="P126" i="13"/>
  <c r="N126" i="13"/>
  <c r="L126" i="13"/>
  <c r="J126" i="13"/>
  <c r="H126" i="13"/>
  <c r="F126" i="13"/>
  <c r="R125" i="13"/>
  <c r="P125" i="13"/>
  <c r="N125" i="13"/>
  <c r="L125" i="13"/>
  <c r="J125" i="13"/>
  <c r="H125" i="13"/>
  <c r="F125" i="13"/>
  <c r="R124" i="13"/>
  <c r="P124" i="13"/>
  <c r="N124" i="13"/>
  <c r="L124" i="13"/>
  <c r="J124" i="13"/>
  <c r="H124" i="13"/>
  <c r="F124" i="13"/>
  <c r="R123" i="13"/>
  <c r="P123" i="13"/>
  <c r="N123" i="13"/>
  <c r="L123" i="13"/>
  <c r="J123" i="13"/>
  <c r="H123" i="13"/>
  <c r="F123" i="13"/>
  <c r="R122" i="13"/>
  <c r="P122" i="13"/>
  <c r="N122" i="13"/>
  <c r="L122" i="13"/>
  <c r="J122" i="13"/>
  <c r="H122" i="13"/>
  <c r="F122" i="13"/>
  <c r="R121" i="13"/>
  <c r="P121" i="13"/>
  <c r="N121" i="13"/>
  <c r="L121" i="13"/>
  <c r="J121" i="13"/>
  <c r="H121" i="13"/>
  <c r="F121" i="13"/>
  <c r="R120" i="13"/>
  <c r="P120" i="13"/>
  <c r="N120" i="13"/>
  <c r="L120" i="13"/>
  <c r="J120" i="13"/>
  <c r="H120" i="13"/>
  <c r="F120" i="13"/>
  <c r="R119" i="13"/>
  <c r="P119" i="13"/>
  <c r="N119" i="13"/>
  <c r="L119" i="13"/>
  <c r="J119" i="13"/>
  <c r="H119" i="13"/>
  <c r="F119" i="13"/>
  <c r="R118" i="13"/>
  <c r="P118" i="13"/>
  <c r="N118" i="13"/>
  <c r="L118" i="13"/>
  <c r="J118" i="13"/>
  <c r="H118" i="13"/>
  <c r="F118" i="13"/>
  <c r="R117" i="13"/>
  <c r="P117" i="13"/>
  <c r="N117" i="13"/>
  <c r="L117" i="13"/>
  <c r="J117" i="13"/>
  <c r="H117" i="13"/>
  <c r="F117" i="13"/>
  <c r="R116" i="13"/>
  <c r="P116" i="13"/>
  <c r="N116" i="13"/>
  <c r="L116" i="13"/>
  <c r="J116" i="13"/>
  <c r="H116" i="13"/>
  <c r="F116" i="13"/>
  <c r="R115" i="13"/>
  <c r="P115" i="13"/>
  <c r="N115" i="13"/>
  <c r="L115" i="13"/>
  <c r="J115" i="13"/>
  <c r="H115" i="13"/>
  <c r="F115" i="13"/>
  <c r="R114" i="13"/>
  <c r="P114" i="13"/>
  <c r="N114" i="13"/>
  <c r="L114" i="13"/>
  <c r="J114" i="13"/>
  <c r="H114" i="13"/>
  <c r="F114" i="13"/>
  <c r="R113" i="13"/>
  <c r="P113" i="13"/>
  <c r="N113" i="13"/>
  <c r="L113" i="13"/>
  <c r="J113" i="13"/>
  <c r="H113" i="13"/>
  <c r="F113" i="13"/>
  <c r="R112" i="13"/>
  <c r="P112" i="13"/>
  <c r="N112" i="13"/>
  <c r="L112" i="13"/>
  <c r="J112" i="13"/>
  <c r="H112" i="13"/>
  <c r="F112" i="13"/>
  <c r="R111" i="13"/>
  <c r="P111" i="13"/>
  <c r="N111" i="13"/>
  <c r="L111" i="13"/>
  <c r="J111" i="13"/>
  <c r="H111" i="13"/>
  <c r="F111" i="13"/>
  <c r="R110" i="13"/>
  <c r="P110" i="13"/>
  <c r="N110" i="13"/>
  <c r="L110" i="13"/>
  <c r="J110" i="13"/>
  <c r="H110" i="13"/>
  <c r="F110" i="13"/>
  <c r="R109" i="13"/>
  <c r="P109" i="13"/>
  <c r="N109" i="13"/>
  <c r="L109" i="13"/>
  <c r="J109" i="13"/>
  <c r="H109" i="13"/>
  <c r="F109" i="13"/>
  <c r="R108" i="13"/>
  <c r="P108" i="13"/>
  <c r="N108" i="13"/>
  <c r="L108" i="13"/>
  <c r="J108" i="13"/>
  <c r="H108" i="13"/>
  <c r="F108" i="13"/>
  <c r="R107" i="13"/>
  <c r="P107" i="13"/>
  <c r="N107" i="13"/>
  <c r="L107" i="13"/>
  <c r="J107" i="13"/>
  <c r="H107" i="13"/>
  <c r="F107" i="13"/>
  <c r="R106" i="13"/>
  <c r="P106" i="13"/>
  <c r="N106" i="13"/>
  <c r="L106" i="13"/>
  <c r="J106" i="13"/>
  <c r="H106" i="13"/>
  <c r="F106" i="13"/>
  <c r="R105" i="13"/>
  <c r="P105" i="13"/>
  <c r="N105" i="13"/>
  <c r="L105" i="13"/>
  <c r="J105" i="13"/>
  <c r="H105" i="13"/>
  <c r="F105" i="13"/>
  <c r="R104" i="13"/>
  <c r="P104" i="13"/>
  <c r="N104" i="13"/>
  <c r="L104" i="13"/>
  <c r="J104" i="13"/>
  <c r="H104" i="13"/>
  <c r="F104" i="13"/>
  <c r="R103" i="13"/>
  <c r="P103" i="13"/>
  <c r="N103" i="13"/>
  <c r="L103" i="13"/>
  <c r="J103" i="13"/>
  <c r="H103" i="13"/>
  <c r="F103" i="13"/>
  <c r="R102" i="13"/>
  <c r="P102" i="13"/>
  <c r="N102" i="13"/>
  <c r="L102" i="13"/>
  <c r="J102" i="13"/>
  <c r="H102" i="13"/>
  <c r="F102" i="13"/>
  <c r="R101" i="13"/>
  <c r="P101" i="13"/>
  <c r="N101" i="13"/>
  <c r="L101" i="13"/>
  <c r="J101" i="13"/>
  <c r="H101" i="13"/>
  <c r="F101" i="13"/>
  <c r="R100" i="13"/>
  <c r="P100" i="13"/>
  <c r="N100" i="13"/>
  <c r="L100" i="13"/>
  <c r="J100" i="13"/>
  <c r="H100" i="13"/>
  <c r="F100" i="13"/>
  <c r="R99" i="13"/>
  <c r="P99" i="13"/>
  <c r="N99" i="13"/>
  <c r="L99" i="13"/>
  <c r="J99" i="13"/>
  <c r="H99" i="13"/>
  <c r="F99" i="13"/>
  <c r="R98" i="13"/>
  <c r="P98" i="13"/>
  <c r="N98" i="13"/>
  <c r="L98" i="13"/>
  <c r="J98" i="13"/>
  <c r="H98" i="13"/>
  <c r="F98" i="13"/>
  <c r="R97" i="13"/>
  <c r="P97" i="13"/>
  <c r="N97" i="13"/>
  <c r="L97" i="13"/>
  <c r="J97" i="13"/>
  <c r="H97" i="13"/>
  <c r="F97" i="13"/>
  <c r="R96" i="13"/>
  <c r="P96" i="13"/>
  <c r="N96" i="13"/>
  <c r="L96" i="13"/>
  <c r="J96" i="13"/>
  <c r="H96" i="13"/>
  <c r="F96" i="13"/>
  <c r="R95" i="13"/>
  <c r="P95" i="13"/>
  <c r="N95" i="13"/>
  <c r="L95" i="13"/>
  <c r="J95" i="13"/>
  <c r="H95" i="13"/>
  <c r="F95" i="13"/>
  <c r="R94" i="13"/>
  <c r="P94" i="13"/>
  <c r="N94" i="13"/>
  <c r="L94" i="13"/>
  <c r="J94" i="13"/>
  <c r="H94" i="13"/>
  <c r="F94" i="13"/>
  <c r="R93" i="13"/>
  <c r="P93" i="13"/>
  <c r="N93" i="13"/>
  <c r="L93" i="13"/>
  <c r="J93" i="13"/>
  <c r="H93" i="13"/>
  <c r="F93" i="13"/>
  <c r="R92" i="13"/>
  <c r="P92" i="13"/>
  <c r="N92" i="13"/>
  <c r="L92" i="13"/>
  <c r="J92" i="13"/>
  <c r="H92" i="13"/>
  <c r="F92" i="13"/>
  <c r="R91" i="13"/>
  <c r="P91" i="13"/>
  <c r="N91" i="13"/>
  <c r="L91" i="13"/>
  <c r="J91" i="13"/>
  <c r="H91" i="13"/>
  <c r="F91" i="13"/>
  <c r="R90" i="13"/>
  <c r="P90" i="13"/>
  <c r="N90" i="13"/>
  <c r="L90" i="13"/>
  <c r="J90" i="13"/>
  <c r="H90" i="13"/>
  <c r="F90" i="13"/>
  <c r="R89" i="13"/>
  <c r="P89" i="13"/>
  <c r="N89" i="13"/>
  <c r="L89" i="13"/>
  <c r="J89" i="13"/>
  <c r="H89" i="13"/>
  <c r="F89" i="13"/>
  <c r="R88" i="13"/>
  <c r="P88" i="13"/>
  <c r="N88" i="13"/>
  <c r="L88" i="13"/>
  <c r="J88" i="13"/>
  <c r="H88" i="13"/>
  <c r="F88" i="13"/>
  <c r="R87" i="13"/>
  <c r="P87" i="13"/>
  <c r="N87" i="13"/>
  <c r="L87" i="13"/>
  <c r="J87" i="13"/>
  <c r="H87" i="13"/>
  <c r="F87" i="13"/>
  <c r="R86" i="13"/>
  <c r="P86" i="13"/>
  <c r="N86" i="13"/>
  <c r="L86" i="13"/>
  <c r="J86" i="13"/>
  <c r="H86" i="13"/>
  <c r="F86" i="13"/>
  <c r="R85" i="13"/>
  <c r="P85" i="13"/>
  <c r="N85" i="13"/>
  <c r="L85" i="13"/>
  <c r="J85" i="13"/>
  <c r="H85" i="13"/>
  <c r="F85" i="13"/>
  <c r="R84" i="13"/>
  <c r="P84" i="13"/>
  <c r="N84" i="13"/>
  <c r="L84" i="13"/>
  <c r="J84" i="13"/>
  <c r="H84" i="13"/>
  <c r="F84" i="13"/>
  <c r="R83" i="13"/>
  <c r="P83" i="13"/>
  <c r="N83" i="13"/>
  <c r="L83" i="13"/>
  <c r="J83" i="13"/>
  <c r="H83" i="13"/>
  <c r="F83" i="13"/>
  <c r="R82" i="13"/>
  <c r="P82" i="13"/>
  <c r="N82" i="13"/>
  <c r="L82" i="13"/>
  <c r="J82" i="13"/>
  <c r="H82" i="13"/>
  <c r="F82" i="13"/>
  <c r="R81" i="13"/>
  <c r="P81" i="13"/>
  <c r="N81" i="13"/>
  <c r="L81" i="13"/>
  <c r="J81" i="13"/>
  <c r="H81" i="13"/>
  <c r="F81" i="13"/>
  <c r="R80" i="13"/>
  <c r="P80" i="13"/>
  <c r="N80" i="13"/>
  <c r="L80" i="13"/>
  <c r="J80" i="13"/>
  <c r="H80" i="13"/>
  <c r="F80" i="13"/>
  <c r="R79" i="13"/>
  <c r="P79" i="13"/>
  <c r="N79" i="13"/>
  <c r="L79" i="13"/>
  <c r="J79" i="13"/>
  <c r="H79" i="13"/>
  <c r="F79" i="13"/>
  <c r="R78" i="13"/>
  <c r="P78" i="13"/>
  <c r="N78" i="13"/>
  <c r="J78" i="13"/>
  <c r="H78" i="13"/>
  <c r="F78" i="13"/>
  <c r="R77" i="13"/>
  <c r="P77" i="13"/>
  <c r="N77" i="13"/>
  <c r="J77" i="13"/>
  <c r="H77" i="13"/>
  <c r="F77" i="13"/>
  <c r="R76" i="13"/>
  <c r="P76" i="13"/>
  <c r="N76" i="13"/>
  <c r="J76" i="13"/>
  <c r="H76" i="13"/>
  <c r="F76" i="13"/>
  <c r="R75" i="13"/>
  <c r="P75" i="13"/>
  <c r="N75" i="13"/>
  <c r="J75" i="13"/>
  <c r="H75" i="13"/>
  <c r="F75" i="13"/>
  <c r="R74" i="13"/>
  <c r="P74" i="13"/>
  <c r="N74" i="13"/>
  <c r="J74" i="13"/>
  <c r="H74" i="13"/>
  <c r="F74" i="13"/>
  <c r="R73" i="13"/>
  <c r="P73" i="13"/>
  <c r="N73" i="13"/>
  <c r="J73" i="13"/>
  <c r="H73" i="13"/>
  <c r="F73" i="13"/>
  <c r="R72" i="13"/>
  <c r="P72" i="13"/>
  <c r="N72" i="13"/>
  <c r="J72" i="13"/>
  <c r="H72" i="13"/>
  <c r="F72" i="13"/>
  <c r="R71" i="13"/>
  <c r="P71" i="13"/>
  <c r="N71" i="13"/>
  <c r="J71" i="13"/>
  <c r="H71" i="13"/>
  <c r="F71" i="13"/>
  <c r="R70" i="13"/>
  <c r="P70" i="13"/>
  <c r="N70" i="13"/>
  <c r="J70" i="13"/>
  <c r="H70" i="13"/>
  <c r="F70" i="13"/>
  <c r="R69" i="13"/>
  <c r="P69" i="13"/>
  <c r="N69" i="13"/>
  <c r="J69" i="13"/>
  <c r="H69" i="13"/>
  <c r="F69" i="13"/>
  <c r="R68" i="13"/>
  <c r="P68" i="13"/>
  <c r="N68" i="13"/>
  <c r="J68" i="13"/>
  <c r="H68" i="13"/>
  <c r="F68" i="13"/>
  <c r="R57" i="13"/>
  <c r="P57" i="13"/>
  <c r="N57" i="13"/>
  <c r="J57" i="13"/>
  <c r="H57" i="13"/>
  <c r="F57" i="13"/>
  <c r="R56" i="13"/>
  <c r="P56" i="13"/>
  <c r="N56" i="13"/>
  <c r="J56" i="13"/>
  <c r="H56" i="13"/>
  <c r="F56" i="13"/>
  <c r="R55" i="13"/>
  <c r="P55" i="13"/>
  <c r="N55" i="13"/>
  <c r="J55" i="13"/>
  <c r="H55" i="13"/>
  <c r="F55" i="13"/>
  <c r="R54" i="13"/>
  <c r="P54" i="13"/>
  <c r="N54" i="13"/>
  <c r="J54" i="13"/>
  <c r="H54" i="13"/>
  <c r="F54" i="13"/>
  <c r="R53" i="13"/>
  <c r="P53" i="13"/>
  <c r="N53" i="13"/>
  <c r="J53" i="13"/>
  <c r="H53" i="13"/>
  <c r="F53" i="13"/>
  <c r="R52" i="13"/>
  <c r="P52" i="13"/>
  <c r="N52" i="13"/>
  <c r="J52" i="13"/>
  <c r="H52" i="13"/>
  <c r="F52" i="13"/>
  <c r="R34" i="13"/>
  <c r="P34" i="13"/>
  <c r="N34" i="13"/>
  <c r="J34" i="13"/>
  <c r="H34" i="13"/>
  <c r="F34" i="13"/>
  <c r="R32" i="13"/>
  <c r="P32" i="13"/>
  <c r="N32" i="13"/>
  <c r="J32" i="13"/>
  <c r="H32" i="13"/>
  <c r="F32" i="13"/>
  <c r="R19" i="13"/>
  <c r="P19" i="13"/>
  <c r="N19" i="13"/>
  <c r="J19" i="13"/>
  <c r="H19" i="13"/>
  <c r="F19" i="13"/>
  <c r="R24" i="13"/>
  <c r="P24" i="13"/>
  <c r="N24" i="13"/>
  <c r="J24" i="13"/>
  <c r="H24" i="13"/>
  <c r="F24" i="13"/>
  <c r="R62" i="13"/>
  <c r="P62" i="13"/>
  <c r="N62" i="13"/>
  <c r="J62" i="13"/>
  <c r="H62" i="13"/>
  <c r="F62" i="13"/>
  <c r="R61" i="13"/>
  <c r="P61" i="13"/>
  <c r="N61" i="13"/>
  <c r="J61" i="13"/>
  <c r="H61" i="13"/>
  <c r="F61" i="13"/>
  <c r="R60" i="13"/>
  <c r="P60" i="13"/>
  <c r="N60" i="13"/>
  <c r="J60" i="13"/>
  <c r="H60" i="13"/>
  <c r="F60" i="13"/>
  <c r="R59" i="13"/>
  <c r="P59" i="13"/>
  <c r="N59" i="13"/>
  <c r="J59" i="13"/>
  <c r="H59" i="13"/>
  <c r="F59" i="13"/>
  <c r="R58" i="13"/>
  <c r="P58" i="13"/>
  <c r="N58" i="13"/>
  <c r="J58" i="13"/>
  <c r="H58" i="13"/>
  <c r="F58" i="13"/>
  <c r="R45" i="13"/>
  <c r="P45" i="13"/>
  <c r="N45" i="13"/>
  <c r="J45" i="13"/>
  <c r="H45" i="13"/>
  <c r="F45" i="13"/>
  <c r="R47" i="13"/>
  <c r="P47" i="13"/>
  <c r="N47" i="13"/>
  <c r="J47" i="13"/>
  <c r="H47" i="13"/>
  <c r="F47" i="13"/>
  <c r="R17" i="13"/>
  <c r="P17" i="13"/>
  <c r="N17" i="13"/>
  <c r="J17" i="13"/>
  <c r="H17" i="13"/>
  <c r="F17" i="13"/>
  <c r="R26" i="13"/>
  <c r="P26" i="13"/>
  <c r="N26" i="13"/>
  <c r="J26" i="13"/>
  <c r="H26" i="13"/>
  <c r="F26" i="13"/>
  <c r="R21" i="13"/>
  <c r="P21" i="13"/>
  <c r="N21" i="13"/>
  <c r="J21" i="13"/>
  <c r="H21" i="13"/>
  <c r="F21" i="13"/>
  <c r="R23" i="13"/>
  <c r="P23" i="13"/>
  <c r="N23" i="13"/>
  <c r="J23" i="13"/>
  <c r="H23" i="13"/>
  <c r="F23" i="13"/>
  <c r="R67" i="13"/>
  <c r="P67" i="13"/>
  <c r="N67" i="13"/>
  <c r="J67" i="13"/>
  <c r="H67" i="13"/>
  <c r="F67" i="13"/>
  <c r="R44" i="13"/>
  <c r="P44" i="13"/>
  <c r="N44" i="13"/>
  <c r="J44" i="13"/>
  <c r="H44" i="13"/>
  <c r="F44" i="13"/>
  <c r="R66" i="13"/>
  <c r="P66" i="13"/>
  <c r="N66" i="13"/>
  <c r="J66" i="13"/>
  <c r="H66" i="13"/>
  <c r="F66" i="13"/>
  <c r="R42" i="13"/>
  <c r="P42" i="13"/>
  <c r="N42" i="13"/>
  <c r="J42" i="13"/>
  <c r="H42" i="13"/>
  <c r="F42" i="13"/>
  <c r="R50" i="13"/>
  <c r="P50" i="13"/>
  <c r="N50" i="13"/>
  <c r="J50" i="13"/>
  <c r="H50" i="13"/>
  <c r="F50" i="13"/>
  <c r="R49" i="13"/>
  <c r="P49" i="13"/>
  <c r="N49" i="13"/>
  <c r="J49" i="13"/>
  <c r="H49" i="13"/>
  <c r="F49" i="13"/>
  <c r="R65" i="13"/>
  <c r="P65" i="13"/>
  <c r="N65" i="13"/>
  <c r="J65" i="13"/>
  <c r="H65" i="13"/>
  <c r="F65" i="13"/>
  <c r="R64" i="13"/>
  <c r="P64" i="13"/>
  <c r="N64" i="13"/>
  <c r="J64" i="13"/>
  <c r="H64" i="13"/>
  <c r="F64" i="13"/>
  <c r="R48" i="13"/>
  <c r="P48" i="13"/>
  <c r="N48" i="13"/>
  <c r="J48" i="13"/>
  <c r="H48" i="13"/>
  <c r="F48" i="13"/>
  <c r="R63" i="13"/>
  <c r="P63" i="13"/>
  <c r="N63" i="13"/>
  <c r="J63" i="13"/>
  <c r="H63" i="13"/>
  <c r="F63" i="13"/>
  <c r="R33" i="13"/>
  <c r="P33" i="13"/>
  <c r="N33" i="13"/>
  <c r="J33" i="13"/>
  <c r="H33" i="13"/>
  <c r="F33" i="13"/>
  <c r="R36" i="13"/>
  <c r="P36" i="13"/>
  <c r="N36" i="13"/>
  <c r="J36" i="13"/>
  <c r="H36" i="13"/>
  <c r="F36" i="13"/>
  <c r="R22" i="13"/>
  <c r="P22" i="13"/>
  <c r="N22" i="13"/>
  <c r="J22" i="13"/>
  <c r="H22" i="13"/>
  <c r="F22" i="13"/>
  <c r="R46" i="13"/>
  <c r="P46" i="13"/>
  <c r="N46" i="13"/>
  <c r="J46" i="13"/>
  <c r="H46" i="13"/>
  <c r="F46" i="13"/>
  <c r="R27" i="13"/>
  <c r="P27" i="13"/>
  <c r="N27" i="13"/>
  <c r="J27" i="13"/>
  <c r="H27" i="13"/>
  <c r="F27" i="13"/>
  <c r="R40" i="13"/>
  <c r="P40" i="13"/>
  <c r="N40" i="13"/>
  <c r="J40" i="13"/>
  <c r="H40" i="13"/>
  <c r="F40" i="13"/>
  <c r="R39" i="13"/>
  <c r="P39" i="13"/>
  <c r="N39" i="13"/>
  <c r="J39" i="13"/>
  <c r="H39" i="13"/>
  <c r="F39" i="13"/>
  <c r="R51" i="13"/>
  <c r="P51" i="13"/>
  <c r="N51" i="13"/>
  <c r="J51" i="13"/>
  <c r="H51" i="13"/>
  <c r="F51" i="13"/>
  <c r="R38" i="13"/>
  <c r="P38" i="13"/>
  <c r="N38" i="13"/>
  <c r="J38" i="13"/>
  <c r="H38" i="13"/>
  <c r="F38" i="13"/>
  <c r="R43" i="13"/>
  <c r="P43" i="13"/>
  <c r="N43" i="13"/>
  <c r="J43" i="13"/>
  <c r="H43" i="13"/>
  <c r="F43" i="13"/>
  <c r="R37" i="13"/>
  <c r="P37" i="13"/>
  <c r="N37" i="13"/>
  <c r="J37" i="13"/>
  <c r="H37" i="13"/>
  <c r="F37" i="13"/>
  <c r="R35" i="13"/>
  <c r="P35" i="13"/>
  <c r="N35" i="13"/>
  <c r="J35" i="13"/>
  <c r="H35" i="13"/>
  <c r="F35" i="13"/>
  <c r="R30" i="13"/>
  <c r="P30" i="13"/>
  <c r="N30" i="13"/>
  <c r="J30" i="13"/>
  <c r="H30" i="13"/>
  <c r="F30" i="13"/>
  <c r="R31" i="13"/>
  <c r="P31" i="13"/>
  <c r="N31" i="13"/>
  <c r="J31" i="13"/>
  <c r="H31" i="13"/>
  <c r="F31" i="13"/>
  <c r="R28" i="13"/>
  <c r="P28" i="13"/>
  <c r="N28" i="13"/>
  <c r="J28" i="13"/>
  <c r="H28" i="13"/>
  <c r="F28" i="13"/>
  <c r="R41" i="13"/>
  <c r="P41" i="13"/>
  <c r="N41" i="13"/>
  <c r="J41" i="13"/>
  <c r="H41" i="13"/>
  <c r="F41" i="13"/>
  <c r="R25" i="13"/>
  <c r="P25" i="13"/>
  <c r="N25" i="13"/>
  <c r="J25" i="13"/>
  <c r="H25" i="13"/>
  <c r="F25" i="13"/>
  <c r="R29" i="13"/>
  <c r="P29" i="13"/>
  <c r="N29" i="13"/>
  <c r="J29" i="13"/>
  <c r="H29" i="13"/>
  <c r="F29" i="13"/>
  <c r="R18" i="13"/>
  <c r="P18" i="13"/>
  <c r="N18" i="13"/>
  <c r="J18" i="13"/>
  <c r="H18" i="13"/>
  <c r="F18" i="13"/>
  <c r="R20" i="13"/>
  <c r="P20" i="13"/>
  <c r="N20" i="13"/>
  <c r="J20" i="13"/>
  <c r="H20" i="13"/>
  <c r="F20" i="13"/>
  <c r="R11" i="13"/>
  <c r="P11" i="13"/>
  <c r="N11" i="13"/>
  <c r="J11" i="13"/>
  <c r="H11" i="13"/>
  <c r="F11" i="13"/>
  <c r="R14" i="13"/>
  <c r="P14" i="13"/>
  <c r="N14" i="13"/>
  <c r="J14" i="13"/>
  <c r="H14" i="13"/>
  <c r="F14" i="13"/>
  <c r="R16" i="13"/>
  <c r="P16" i="13"/>
  <c r="N16" i="13"/>
  <c r="J16" i="13"/>
  <c r="H16" i="13"/>
  <c r="F16" i="13"/>
  <c r="R13" i="13"/>
  <c r="P13" i="13"/>
  <c r="N13" i="13"/>
  <c r="J13" i="13"/>
  <c r="H13" i="13"/>
  <c r="F13" i="13"/>
  <c r="R15" i="13"/>
  <c r="P15" i="13"/>
  <c r="N15" i="13"/>
  <c r="J15" i="13"/>
  <c r="H15" i="13"/>
  <c r="F15" i="13"/>
  <c r="R9" i="13"/>
  <c r="P9" i="13"/>
  <c r="N9" i="13"/>
  <c r="J9" i="13"/>
  <c r="H9" i="13"/>
  <c r="F9" i="13"/>
  <c r="R12" i="13"/>
  <c r="P12" i="13"/>
  <c r="N12" i="13"/>
  <c r="J12" i="13"/>
  <c r="H12" i="13"/>
  <c r="F12" i="13"/>
  <c r="R10" i="13"/>
  <c r="P10" i="13"/>
  <c r="N10" i="13"/>
  <c r="J10" i="13"/>
  <c r="H10" i="13"/>
  <c r="F10" i="13"/>
  <c r="R8" i="13"/>
  <c r="P8" i="13"/>
  <c r="N8" i="13"/>
  <c r="J8" i="13"/>
  <c r="H8" i="13"/>
  <c r="F8" i="13"/>
  <c r="R7" i="13"/>
  <c r="P7" i="13"/>
  <c r="N7" i="13"/>
  <c r="J7" i="13"/>
  <c r="H7" i="13"/>
  <c r="F7" i="13"/>
  <c r="R6" i="13"/>
  <c r="P6" i="13"/>
  <c r="N6" i="13"/>
  <c r="J6" i="13"/>
  <c r="H6" i="13"/>
  <c r="F6" i="13"/>
  <c r="R54" i="11"/>
  <c r="P54" i="11"/>
  <c r="N54" i="11"/>
  <c r="L54" i="11"/>
  <c r="J54" i="11"/>
  <c r="H54" i="11"/>
  <c r="F54" i="11"/>
  <c r="R53" i="11"/>
  <c r="P53" i="11"/>
  <c r="N53" i="11"/>
  <c r="L53" i="11"/>
  <c r="J53" i="11"/>
  <c r="H53" i="11"/>
  <c r="F53" i="11"/>
  <c r="R52" i="11"/>
  <c r="P52" i="11"/>
  <c r="N52" i="11"/>
  <c r="L52" i="11"/>
  <c r="J52" i="11"/>
  <c r="H52" i="11"/>
  <c r="F52" i="11"/>
  <c r="R51" i="11"/>
  <c r="P51" i="11"/>
  <c r="N51" i="11"/>
  <c r="L51" i="11"/>
  <c r="J51" i="11"/>
  <c r="H51" i="11"/>
  <c r="F51" i="11"/>
  <c r="R50" i="11"/>
  <c r="P50" i="11"/>
  <c r="N50" i="11"/>
  <c r="L50" i="11"/>
  <c r="J50" i="11"/>
  <c r="H50" i="11"/>
  <c r="F50" i="11"/>
  <c r="R49" i="11"/>
  <c r="P49" i="11"/>
  <c r="N49" i="11"/>
  <c r="L49" i="11"/>
  <c r="J49" i="11"/>
  <c r="H49" i="11"/>
  <c r="F49" i="11"/>
  <c r="R48" i="11"/>
  <c r="P48" i="11"/>
  <c r="N48" i="11"/>
  <c r="L48" i="11"/>
  <c r="J48" i="11"/>
  <c r="H48" i="11"/>
  <c r="F48" i="11"/>
  <c r="R47" i="11"/>
  <c r="P47" i="11"/>
  <c r="N47" i="11"/>
  <c r="L47" i="11"/>
  <c r="J47" i="11"/>
  <c r="H47" i="11"/>
  <c r="F47" i="11"/>
  <c r="R46" i="11"/>
  <c r="P46" i="11"/>
  <c r="N46" i="11"/>
  <c r="L46" i="11"/>
  <c r="J46" i="11"/>
  <c r="H46" i="11"/>
  <c r="F46" i="11"/>
  <c r="R45" i="11"/>
  <c r="P45" i="11"/>
  <c r="N45" i="11"/>
  <c r="L45" i="11"/>
  <c r="J45" i="11"/>
  <c r="H45" i="11"/>
  <c r="F45" i="11"/>
  <c r="R44" i="11"/>
  <c r="P44" i="11"/>
  <c r="N44" i="11"/>
  <c r="L44" i="11"/>
  <c r="J44" i="11"/>
  <c r="H44" i="11"/>
  <c r="F44" i="11"/>
  <c r="R43" i="11"/>
  <c r="P43" i="11"/>
  <c r="N43" i="11"/>
  <c r="L43" i="11"/>
  <c r="J43" i="11"/>
  <c r="H43" i="11"/>
  <c r="F43" i="11"/>
  <c r="R42" i="11"/>
  <c r="P42" i="11"/>
  <c r="N42" i="11"/>
  <c r="L42" i="11"/>
  <c r="J42" i="11"/>
  <c r="H42" i="11"/>
  <c r="F42" i="11"/>
  <c r="R41" i="11"/>
  <c r="P41" i="11"/>
  <c r="N41" i="11"/>
  <c r="L41" i="11"/>
  <c r="J41" i="11"/>
  <c r="H41" i="11"/>
  <c r="F41" i="11"/>
  <c r="R40" i="11"/>
  <c r="P40" i="11"/>
  <c r="N40" i="11"/>
  <c r="L40" i="11"/>
  <c r="J40" i="11"/>
  <c r="H40" i="11"/>
  <c r="F40" i="11"/>
  <c r="R39" i="11"/>
  <c r="P39" i="11"/>
  <c r="N39" i="11"/>
  <c r="L39" i="11"/>
  <c r="J39" i="11"/>
  <c r="H39" i="11"/>
  <c r="F39" i="11"/>
  <c r="R38" i="11"/>
  <c r="P38" i="11"/>
  <c r="N38" i="11"/>
  <c r="L38" i="11"/>
  <c r="J38" i="11"/>
  <c r="H38" i="11"/>
  <c r="F38" i="11"/>
  <c r="R37" i="11"/>
  <c r="P37" i="11"/>
  <c r="N37" i="11"/>
  <c r="L37" i="11"/>
  <c r="J37" i="11"/>
  <c r="H37" i="11"/>
  <c r="F37" i="11"/>
  <c r="R36" i="11"/>
  <c r="P36" i="11"/>
  <c r="N36" i="11"/>
  <c r="L36" i="11"/>
  <c r="J36" i="11"/>
  <c r="H36" i="11"/>
  <c r="F36" i="11"/>
  <c r="R35" i="11"/>
  <c r="P35" i="11"/>
  <c r="N35" i="11"/>
  <c r="L35" i="11"/>
  <c r="J35" i="11"/>
  <c r="H35" i="11"/>
  <c r="F35" i="11"/>
  <c r="R34" i="11"/>
  <c r="P34" i="11"/>
  <c r="N34" i="11"/>
  <c r="L34" i="11"/>
  <c r="J34" i="11"/>
  <c r="H34" i="11"/>
  <c r="F34" i="11"/>
  <c r="R33" i="11"/>
  <c r="P33" i="11"/>
  <c r="N33" i="11"/>
  <c r="L33" i="11"/>
  <c r="J33" i="11"/>
  <c r="H33" i="11"/>
  <c r="F33" i="11"/>
  <c r="R32" i="11"/>
  <c r="P32" i="11"/>
  <c r="N32" i="11"/>
  <c r="L32" i="11"/>
  <c r="J32" i="11"/>
  <c r="H32" i="11"/>
  <c r="F32" i="11"/>
  <c r="R31" i="11"/>
  <c r="P31" i="11"/>
  <c r="N31" i="11"/>
  <c r="L31" i="11"/>
  <c r="J31" i="11"/>
  <c r="H31" i="11"/>
  <c r="F31" i="11"/>
  <c r="R30" i="11"/>
  <c r="P30" i="11"/>
  <c r="N30" i="11"/>
  <c r="L30" i="11"/>
  <c r="J30" i="11"/>
  <c r="H30" i="11"/>
  <c r="F30" i="11"/>
  <c r="R29" i="11"/>
  <c r="P29" i="11"/>
  <c r="N29" i="11"/>
  <c r="L29" i="11"/>
  <c r="J29" i="11"/>
  <c r="H29" i="11"/>
  <c r="F29" i="11"/>
  <c r="R28" i="11"/>
  <c r="P28" i="11"/>
  <c r="N28" i="11"/>
  <c r="L28" i="11"/>
  <c r="J28" i="11"/>
  <c r="H28" i="11"/>
  <c r="F28" i="11"/>
  <c r="R27" i="11"/>
  <c r="P27" i="11"/>
  <c r="N27" i="11"/>
  <c r="L27" i="11"/>
  <c r="J27" i="11"/>
  <c r="H27" i="11"/>
  <c r="F27" i="11"/>
  <c r="R26" i="11"/>
  <c r="P26" i="11"/>
  <c r="N26" i="11"/>
  <c r="L26" i="11"/>
  <c r="J26" i="11"/>
  <c r="H26" i="11"/>
  <c r="F26" i="11"/>
  <c r="R25" i="11"/>
  <c r="P25" i="11"/>
  <c r="N25" i="11"/>
  <c r="L25" i="11"/>
  <c r="J25" i="11"/>
  <c r="H25" i="11"/>
  <c r="F25" i="11"/>
  <c r="R24" i="11"/>
  <c r="P24" i="11"/>
  <c r="N24" i="11"/>
  <c r="L24" i="11"/>
  <c r="J24" i="11"/>
  <c r="H24" i="11"/>
  <c r="F24" i="11"/>
  <c r="R23" i="11"/>
  <c r="P23" i="11"/>
  <c r="N23" i="11"/>
  <c r="L23" i="11"/>
  <c r="J23" i="11"/>
  <c r="H23" i="11"/>
  <c r="F23" i="11"/>
  <c r="R22" i="11"/>
  <c r="P22" i="11"/>
  <c r="N22" i="11"/>
  <c r="L22" i="11"/>
  <c r="J22" i="11"/>
  <c r="H22" i="11"/>
  <c r="F22" i="11"/>
  <c r="R21" i="11"/>
  <c r="P21" i="11"/>
  <c r="N21" i="11"/>
  <c r="L21" i="11"/>
  <c r="J21" i="11"/>
  <c r="H21" i="11"/>
  <c r="F21" i="11"/>
  <c r="R20" i="11"/>
  <c r="P20" i="11"/>
  <c r="N20" i="11"/>
  <c r="L20" i="11"/>
  <c r="J20" i="11"/>
  <c r="H20" i="11"/>
  <c r="F20" i="11"/>
  <c r="R19" i="11"/>
  <c r="P19" i="11"/>
  <c r="N19" i="11"/>
  <c r="L19" i="11"/>
  <c r="J19" i="11"/>
  <c r="H19" i="11"/>
  <c r="F19" i="11"/>
  <c r="R18" i="11"/>
  <c r="P18" i="11"/>
  <c r="N18" i="11"/>
  <c r="L18" i="11"/>
  <c r="J18" i="11"/>
  <c r="H18" i="11"/>
  <c r="F18" i="11"/>
  <c r="R17" i="11"/>
  <c r="P17" i="11"/>
  <c r="N17" i="11"/>
  <c r="L17" i="11"/>
  <c r="J17" i="11"/>
  <c r="H17" i="11"/>
  <c r="F17" i="11"/>
  <c r="R16" i="11"/>
  <c r="P16" i="11"/>
  <c r="N16" i="11"/>
  <c r="L16" i="11"/>
  <c r="J16" i="11"/>
  <c r="H16" i="11"/>
  <c r="F16" i="11"/>
  <c r="R15" i="11"/>
  <c r="P15" i="11"/>
  <c r="N15" i="11"/>
  <c r="L15" i="11"/>
  <c r="J15" i="11"/>
  <c r="H15" i="11"/>
  <c r="F15" i="11"/>
  <c r="R14" i="11"/>
  <c r="P14" i="11"/>
  <c r="N14" i="11"/>
  <c r="L14" i="11"/>
  <c r="J14" i="11"/>
  <c r="H14" i="11"/>
  <c r="F14" i="11"/>
  <c r="R12" i="11"/>
  <c r="P12" i="11"/>
  <c r="N12" i="11"/>
  <c r="L12" i="11"/>
  <c r="J12" i="11"/>
  <c r="H12" i="11"/>
  <c r="F12" i="11"/>
  <c r="R11" i="11"/>
  <c r="P11" i="11"/>
  <c r="N11" i="11"/>
  <c r="L11" i="11"/>
  <c r="J11" i="11"/>
  <c r="H11" i="11"/>
  <c r="F11" i="11"/>
  <c r="R10" i="11"/>
  <c r="P10" i="11"/>
  <c r="N10" i="11"/>
  <c r="L10" i="11"/>
  <c r="J10" i="11"/>
  <c r="H10" i="11"/>
  <c r="F10" i="11"/>
  <c r="R13" i="11"/>
  <c r="P13" i="11"/>
  <c r="N13" i="11"/>
  <c r="L13" i="11"/>
  <c r="J13" i="11"/>
  <c r="H13" i="11"/>
  <c r="F13" i="11"/>
  <c r="R9" i="11"/>
  <c r="P9" i="11"/>
  <c r="N9" i="11"/>
  <c r="L9" i="11"/>
  <c r="J9" i="11"/>
  <c r="H9" i="11"/>
  <c r="F9" i="11"/>
  <c r="R8" i="11"/>
  <c r="P8" i="11"/>
  <c r="N8" i="11"/>
  <c r="L8" i="11"/>
  <c r="J8" i="11"/>
  <c r="H8" i="11"/>
  <c r="F8" i="11"/>
  <c r="R7" i="11"/>
  <c r="P7" i="11"/>
  <c r="N7" i="11"/>
  <c r="L7" i="11"/>
  <c r="J7" i="11"/>
  <c r="H7" i="11"/>
  <c r="F7" i="11"/>
  <c r="R6" i="11"/>
  <c r="P6" i="11"/>
  <c r="N6" i="11"/>
  <c r="L6" i="11"/>
  <c r="J6" i="11"/>
  <c r="H6" i="11"/>
  <c r="F6" i="11"/>
  <c r="R200" i="10"/>
  <c r="P200" i="10"/>
  <c r="N200" i="10"/>
  <c r="L200" i="10"/>
  <c r="J200" i="10"/>
  <c r="H200" i="10"/>
  <c r="F200" i="10"/>
  <c r="R199" i="10"/>
  <c r="P199" i="10"/>
  <c r="N199" i="10"/>
  <c r="L199" i="10"/>
  <c r="J199" i="10"/>
  <c r="H199" i="10"/>
  <c r="F199" i="10"/>
  <c r="R198" i="10"/>
  <c r="P198" i="10"/>
  <c r="N198" i="10"/>
  <c r="L198" i="10"/>
  <c r="J198" i="10"/>
  <c r="H198" i="10"/>
  <c r="F198" i="10"/>
  <c r="R197" i="10"/>
  <c r="P197" i="10"/>
  <c r="N197" i="10"/>
  <c r="L197" i="10"/>
  <c r="J197" i="10"/>
  <c r="H197" i="10"/>
  <c r="F197" i="10"/>
  <c r="R196" i="10"/>
  <c r="P196" i="10"/>
  <c r="N196" i="10"/>
  <c r="L196" i="10"/>
  <c r="J196" i="10"/>
  <c r="H196" i="10"/>
  <c r="F196" i="10"/>
  <c r="R195" i="10"/>
  <c r="P195" i="10"/>
  <c r="N195" i="10"/>
  <c r="L195" i="10"/>
  <c r="J195" i="10"/>
  <c r="H195" i="10"/>
  <c r="F195" i="10"/>
  <c r="R194" i="10"/>
  <c r="P194" i="10"/>
  <c r="N194" i="10"/>
  <c r="L194" i="10"/>
  <c r="J194" i="10"/>
  <c r="H194" i="10"/>
  <c r="F194" i="10"/>
  <c r="R193" i="10"/>
  <c r="P193" i="10"/>
  <c r="N193" i="10"/>
  <c r="L193" i="10"/>
  <c r="J193" i="10"/>
  <c r="H193" i="10"/>
  <c r="F193" i="10"/>
  <c r="R192" i="10"/>
  <c r="P192" i="10"/>
  <c r="N192" i="10"/>
  <c r="L192" i="10"/>
  <c r="J192" i="10"/>
  <c r="H192" i="10"/>
  <c r="F192" i="10"/>
  <c r="R191" i="10"/>
  <c r="P191" i="10"/>
  <c r="N191" i="10"/>
  <c r="L191" i="10"/>
  <c r="J191" i="10"/>
  <c r="H191" i="10"/>
  <c r="F191" i="10"/>
  <c r="R190" i="10"/>
  <c r="P190" i="10"/>
  <c r="N190" i="10"/>
  <c r="L190" i="10"/>
  <c r="J190" i="10"/>
  <c r="H190" i="10"/>
  <c r="F190" i="10"/>
  <c r="R189" i="10"/>
  <c r="P189" i="10"/>
  <c r="N189" i="10"/>
  <c r="L189" i="10"/>
  <c r="J189" i="10"/>
  <c r="H189" i="10"/>
  <c r="F189" i="10"/>
  <c r="R188" i="10"/>
  <c r="P188" i="10"/>
  <c r="N188" i="10"/>
  <c r="L188" i="10"/>
  <c r="J188" i="10"/>
  <c r="H188" i="10"/>
  <c r="F188" i="10"/>
  <c r="R187" i="10"/>
  <c r="P187" i="10"/>
  <c r="N187" i="10"/>
  <c r="L187" i="10"/>
  <c r="J187" i="10"/>
  <c r="H187" i="10"/>
  <c r="F187" i="10"/>
  <c r="R186" i="10"/>
  <c r="P186" i="10"/>
  <c r="N186" i="10"/>
  <c r="L186" i="10"/>
  <c r="J186" i="10"/>
  <c r="H186" i="10"/>
  <c r="F186" i="10"/>
  <c r="R185" i="10"/>
  <c r="P185" i="10"/>
  <c r="N185" i="10"/>
  <c r="L185" i="10"/>
  <c r="J185" i="10"/>
  <c r="H185" i="10"/>
  <c r="F185" i="10"/>
  <c r="R184" i="10"/>
  <c r="P184" i="10"/>
  <c r="N184" i="10"/>
  <c r="L184" i="10"/>
  <c r="J184" i="10"/>
  <c r="H184" i="10"/>
  <c r="F184" i="10"/>
  <c r="R183" i="10"/>
  <c r="P183" i="10"/>
  <c r="N183" i="10"/>
  <c r="L183" i="10"/>
  <c r="J183" i="10"/>
  <c r="H183" i="10"/>
  <c r="F183" i="10"/>
  <c r="R182" i="10"/>
  <c r="P182" i="10"/>
  <c r="N182" i="10"/>
  <c r="L182" i="10"/>
  <c r="J182" i="10"/>
  <c r="H182" i="10"/>
  <c r="F182" i="10"/>
  <c r="R181" i="10"/>
  <c r="P181" i="10"/>
  <c r="N181" i="10"/>
  <c r="L181" i="10"/>
  <c r="J181" i="10"/>
  <c r="H181" i="10"/>
  <c r="F181" i="10"/>
  <c r="R180" i="10"/>
  <c r="P180" i="10"/>
  <c r="N180" i="10"/>
  <c r="L180" i="10"/>
  <c r="J180" i="10"/>
  <c r="H180" i="10"/>
  <c r="F180" i="10"/>
  <c r="R179" i="10"/>
  <c r="P179" i="10"/>
  <c r="N179" i="10"/>
  <c r="L179" i="10"/>
  <c r="J179" i="10"/>
  <c r="H179" i="10"/>
  <c r="F179" i="10"/>
  <c r="R178" i="10"/>
  <c r="P178" i="10"/>
  <c r="N178" i="10"/>
  <c r="L178" i="10"/>
  <c r="J178" i="10"/>
  <c r="H178" i="10"/>
  <c r="F178" i="10"/>
  <c r="R177" i="10"/>
  <c r="P177" i="10"/>
  <c r="N177" i="10"/>
  <c r="L177" i="10"/>
  <c r="J177" i="10"/>
  <c r="H177" i="10"/>
  <c r="F177" i="10"/>
  <c r="R176" i="10"/>
  <c r="P176" i="10"/>
  <c r="N176" i="10"/>
  <c r="L176" i="10"/>
  <c r="J176" i="10"/>
  <c r="H176" i="10"/>
  <c r="F176" i="10"/>
  <c r="R175" i="10"/>
  <c r="P175" i="10"/>
  <c r="N175" i="10"/>
  <c r="L175" i="10"/>
  <c r="J175" i="10"/>
  <c r="H175" i="10"/>
  <c r="F175" i="10"/>
  <c r="R174" i="10"/>
  <c r="P174" i="10"/>
  <c r="N174" i="10"/>
  <c r="L174" i="10"/>
  <c r="J174" i="10"/>
  <c r="H174" i="10"/>
  <c r="F174" i="10"/>
  <c r="R173" i="10"/>
  <c r="P173" i="10"/>
  <c r="N173" i="10"/>
  <c r="L173" i="10"/>
  <c r="J173" i="10"/>
  <c r="H173" i="10"/>
  <c r="F173" i="10"/>
  <c r="R172" i="10"/>
  <c r="P172" i="10"/>
  <c r="N172" i="10"/>
  <c r="L172" i="10"/>
  <c r="J172" i="10"/>
  <c r="H172" i="10"/>
  <c r="F172" i="10"/>
  <c r="R171" i="10"/>
  <c r="P171" i="10"/>
  <c r="N171" i="10"/>
  <c r="L171" i="10"/>
  <c r="J171" i="10"/>
  <c r="H171" i="10"/>
  <c r="F171" i="10"/>
  <c r="R170" i="10"/>
  <c r="P170" i="10"/>
  <c r="N170" i="10"/>
  <c r="L170" i="10"/>
  <c r="J170" i="10"/>
  <c r="H170" i="10"/>
  <c r="F170" i="10"/>
  <c r="R169" i="10"/>
  <c r="P169" i="10"/>
  <c r="N169" i="10"/>
  <c r="L169" i="10"/>
  <c r="J169" i="10"/>
  <c r="H169" i="10"/>
  <c r="F169" i="10"/>
  <c r="R168" i="10"/>
  <c r="P168" i="10"/>
  <c r="N168" i="10"/>
  <c r="L168" i="10"/>
  <c r="J168" i="10"/>
  <c r="H168" i="10"/>
  <c r="F168" i="10"/>
  <c r="R167" i="10"/>
  <c r="P167" i="10"/>
  <c r="N167" i="10"/>
  <c r="L167" i="10"/>
  <c r="J167" i="10"/>
  <c r="H167" i="10"/>
  <c r="F167" i="10"/>
  <c r="R166" i="10"/>
  <c r="P166" i="10"/>
  <c r="N166" i="10"/>
  <c r="L166" i="10"/>
  <c r="J166" i="10"/>
  <c r="H166" i="10"/>
  <c r="F166" i="10"/>
  <c r="R165" i="10"/>
  <c r="P165" i="10"/>
  <c r="N165" i="10"/>
  <c r="L165" i="10"/>
  <c r="J165" i="10"/>
  <c r="H165" i="10"/>
  <c r="F165" i="10"/>
  <c r="R164" i="10"/>
  <c r="P164" i="10"/>
  <c r="N164" i="10"/>
  <c r="L164" i="10"/>
  <c r="J164" i="10"/>
  <c r="H164" i="10"/>
  <c r="F164" i="10"/>
  <c r="R163" i="10"/>
  <c r="P163" i="10"/>
  <c r="N163" i="10"/>
  <c r="L163" i="10"/>
  <c r="J163" i="10"/>
  <c r="H163" i="10"/>
  <c r="F163" i="10"/>
  <c r="R162" i="10"/>
  <c r="P162" i="10"/>
  <c r="N162" i="10"/>
  <c r="L162" i="10"/>
  <c r="J162" i="10"/>
  <c r="H162" i="10"/>
  <c r="F162" i="10"/>
  <c r="R161" i="10"/>
  <c r="P161" i="10"/>
  <c r="N161" i="10"/>
  <c r="L161" i="10"/>
  <c r="J161" i="10"/>
  <c r="H161" i="10"/>
  <c r="F161" i="10"/>
  <c r="R160" i="10"/>
  <c r="P160" i="10"/>
  <c r="N160" i="10"/>
  <c r="L160" i="10"/>
  <c r="J160" i="10"/>
  <c r="H160" i="10"/>
  <c r="F160" i="10"/>
  <c r="R159" i="10"/>
  <c r="P159" i="10"/>
  <c r="N159" i="10"/>
  <c r="L159" i="10"/>
  <c r="J159" i="10"/>
  <c r="H159" i="10"/>
  <c r="F159" i="10"/>
  <c r="R158" i="10"/>
  <c r="P158" i="10"/>
  <c r="N158" i="10"/>
  <c r="L158" i="10"/>
  <c r="J158" i="10"/>
  <c r="H158" i="10"/>
  <c r="F158" i="10"/>
  <c r="R157" i="10"/>
  <c r="P157" i="10"/>
  <c r="N157" i="10"/>
  <c r="L157" i="10"/>
  <c r="J157" i="10"/>
  <c r="H157" i="10"/>
  <c r="F157" i="10"/>
  <c r="R156" i="10"/>
  <c r="P156" i="10"/>
  <c r="N156" i="10"/>
  <c r="L156" i="10"/>
  <c r="J156" i="10"/>
  <c r="H156" i="10"/>
  <c r="F156" i="10"/>
  <c r="R155" i="10"/>
  <c r="P155" i="10"/>
  <c r="N155" i="10"/>
  <c r="L155" i="10"/>
  <c r="J155" i="10"/>
  <c r="H155" i="10"/>
  <c r="F155" i="10"/>
  <c r="R154" i="10"/>
  <c r="P154" i="10"/>
  <c r="N154" i="10"/>
  <c r="L154" i="10"/>
  <c r="J154" i="10"/>
  <c r="H154" i="10"/>
  <c r="F154" i="10"/>
  <c r="R153" i="10"/>
  <c r="P153" i="10"/>
  <c r="N153" i="10"/>
  <c r="L153" i="10"/>
  <c r="J153" i="10"/>
  <c r="H153" i="10"/>
  <c r="F153" i="10"/>
  <c r="R152" i="10"/>
  <c r="P152" i="10"/>
  <c r="N152" i="10"/>
  <c r="L152" i="10"/>
  <c r="J152" i="10"/>
  <c r="H152" i="10"/>
  <c r="F152" i="10"/>
  <c r="R151" i="10"/>
  <c r="P151" i="10"/>
  <c r="N151" i="10"/>
  <c r="L151" i="10"/>
  <c r="J151" i="10"/>
  <c r="H151" i="10"/>
  <c r="F151" i="10"/>
  <c r="R150" i="10"/>
  <c r="P150" i="10"/>
  <c r="N150" i="10"/>
  <c r="L150" i="10"/>
  <c r="J150" i="10"/>
  <c r="H150" i="10"/>
  <c r="F150" i="10"/>
  <c r="R149" i="10"/>
  <c r="P149" i="10"/>
  <c r="N149" i="10"/>
  <c r="L149" i="10"/>
  <c r="J149" i="10"/>
  <c r="H149" i="10"/>
  <c r="F149" i="10"/>
  <c r="R148" i="10"/>
  <c r="P148" i="10"/>
  <c r="N148" i="10"/>
  <c r="L148" i="10"/>
  <c r="J148" i="10"/>
  <c r="H148" i="10"/>
  <c r="F148" i="10"/>
  <c r="R147" i="10"/>
  <c r="P147" i="10"/>
  <c r="N147" i="10"/>
  <c r="L147" i="10"/>
  <c r="J147" i="10"/>
  <c r="H147" i="10"/>
  <c r="F147" i="10"/>
  <c r="R146" i="10"/>
  <c r="P146" i="10"/>
  <c r="N146" i="10"/>
  <c r="L146" i="10"/>
  <c r="J146" i="10"/>
  <c r="H146" i="10"/>
  <c r="F146" i="10"/>
  <c r="R145" i="10"/>
  <c r="P145" i="10"/>
  <c r="N145" i="10"/>
  <c r="L145" i="10"/>
  <c r="J145" i="10"/>
  <c r="H145" i="10"/>
  <c r="F145" i="10"/>
  <c r="R144" i="10"/>
  <c r="P144" i="10"/>
  <c r="N144" i="10"/>
  <c r="L144" i="10"/>
  <c r="J144" i="10"/>
  <c r="H144" i="10"/>
  <c r="F144" i="10"/>
  <c r="R143" i="10"/>
  <c r="P143" i="10"/>
  <c r="N143" i="10"/>
  <c r="L143" i="10"/>
  <c r="J143" i="10"/>
  <c r="H143" i="10"/>
  <c r="F143" i="10"/>
  <c r="R142" i="10"/>
  <c r="P142" i="10"/>
  <c r="N142" i="10"/>
  <c r="L142" i="10"/>
  <c r="J142" i="10"/>
  <c r="H142" i="10"/>
  <c r="F142" i="10"/>
  <c r="R141" i="10"/>
  <c r="P141" i="10"/>
  <c r="N141" i="10"/>
  <c r="L141" i="10"/>
  <c r="J141" i="10"/>
  <c r="H141" i="10"/>
  <c r="F141" i="10"/>
  <c r="R140" i="10"/>
  <c r="P140" i="10"/>
  <c r="N140" i="10"/>
  <c r="L140" i="10"/>
  <c r="J140" i="10"/>
  <c r="H140" i="10"/>
  <c r="F140" i="10"/>
  <c r="R139" i="10"/>
  <c r="P139" i="10"/>
  <c r="N139" i="10"/>
  <c r="L139" i="10"/>
  <c r="J139" i="10"/>
  <c r="H139" i="10"/>
  <c r="F139" i="10"/>
  <c r="R138" i="10"/>
  <c r="P138" i="10"/>
  <c r="N138" i="10"/>
  <c r="L138" i="10"/>
  <c r="J138" i="10"/>
  <c r="H138" i="10"/>
  <c r="F138" i="10"/>
  <c r="R137" i="10"/>
  <c r="P137" i="10"/>
  <c r="N137" i="10"/>
  <c r="L137" i="10"/>
  <c r="J137" i="10"/>
  <c r="H137" i="10"/>
  <c r="F137" i="10"/>
  <c r="R136" i="10"/>
  <c r="P136" i="10"/>
  <c r="N136" i="10"/>
  <c r="L136" i="10"/>
  <c r="J136" i="10"/>
  <c r="H136" i="10"/>
  <c r="F136" i="10"/>
  <c r="R135" i="10"/>
  <c r="P135" i="10"/>
  <c r="N135" i="10"/>
  <c r="L135" i="10"/>
  <c r="J135" i="10"/>
  <c r="H135" i="10"/>
  <c r="F135" i="10"/>
  <c r="R134" i="10"/>
  <c r="P134" i="10"/>
  <c r="N134" i="10"/>
  <c r="L134" i="10"/>
  <c r="J134" i="10"/>
  <c r="H134" i="10"/>
  <c r="F134" i="10"/>
  <c r="R133" i="10"/>
  <c r="P133" i="10"/>
  <c r="N133" i="10"/>
  <c r="L133" i="10"/>
  <c r="J133" i="10"/>
  <c r="H133" i="10"/>
  <c r="F133" i="10"/>
  <c r="R132" i="10"/>
  <c r="P132" i="10"/>
  <c r="N132" i="10"/>
  <c r="L132" i="10"/>
  <c r="J132" i="10"/>
  <c r="H132" i="10"/>
  <c r="F132" i="10"/>
  <c r="R131" i="10"/>
  <c r="P131" i="10"/>
  <c r="N131" i="10"/>
  <c r="L131" i="10"/>
  <c r="J131" i="10"/>
  <c r="H131" i="10"/>
  <c r="F131" i="10"/>
  <c r="R130" i="10"/>
  <c r="P130" i="10"/>
  <c r="N130" i="10"/>
  <c r="L130" i="10"/>
  <c r="J130" i="10"/>
  <c r="H130" i="10"/>
  <c r="F130" i="10"/>
  <c r="R129" i="10"/>
  <c r="P129" i="10"/>
  <c r="N129" i="10"/>
  <c r="L129" i="10"/>
  <c r="J129" i="10"/>
  <c r="H129" i="10"/>
  <c r="F129" i="10"/>
  <c r="R128" i="10"/>
  <c r="P128" i="10"/>
  <c r="N128" i="10"/>
  <c r="L128" i="10"/>
  <c r="J128" i="10"/>
  <c r="H128" i="10"/>
  <c r="F128" i="10"/>
  <c r="R127" i="10"/>
  <c r="P127" i="10"/>
  <c r="N127" i="10"/>
  <c r="L127" i="10"/>
  <c r="J127" i="10"/>
  <c r="H127" i="10"/>
  <c r="F127" i="10"/>
  <c r="R126" i="10"/>
  <c r="P126" i="10"/>
  <c r="N126" i="10"/>
  <c r="L126" i="10"/>
  <c r="J126" i="10"/>
  <c r="H126" i="10"/>
  <c r="F126" i="10"/>
  <c r="R125" i="10"/>
  <c r="P125" i="10"/>
  <c r="N125" i="10"/>
  <c r="L125" i="10"/>
  <c r="J125" i="10"/>
  <c r="H125" i="10"/>
  <c r="F125" i="10"/>
  <c r="R124" i="10"/>
  <c r="P124" i="10"/>
  <c r="N124" i="10"/>
  <c r="L124" i="10"/>
  <c r="J124" i="10"/>
  <c r="H124" i="10"/>
  <c r="F124" i="10"/>
  <c r="R123" i="10"/>
  <c r="P123" i="10"/>
  <c r="N123" i="10"/>
  <c r="L123" i="10"/>
  <c r="J123" i="10"/>
  <c r="H123" i="10"/>
  <c r="F123" i="10"/>
  <c r="R122" i="10"/>
  <c r="P122" i="10"/>
  <c r="N122" i="10"/>
  <c r="L122" i="10"/>
  <c r="J122" i="10"/>
  <c r="H122" i="10"/>
  <c r="F122" i="10"/>
  <c r="R121" i="10"/>
  <c r="P121" i="10"/>
  <c r="N121" i="10"/>
  <c r="L121" i="10"/>
  <c r="J121" i="10"/>
  <c r="H121" i="10"/>
  <c r="F121" i="10"/>
  <c r="R120" i="10"/>
  <c r="P120" i="10"/>
  <c r="N120" i="10"/>
  <c r="L120" i="10"/>
  <c r="J120" i="10"/>
  <c r="H120" i="10"/>
  <c r="F120" i="10"/>
  <c r="R119" i="10"/>
  <c r="P119" i="10"/>
  <c r="N119" i="10"/>
  <c r="L119" i="10"/>
  <c r="J119" i="10"/>
  <c r="H119" i="10"/>
  <c r="F119" i="10"/>
  <c r="R118" i="10"/>
  <c r="P118" i="10"/>
  <c r="N118" i="10"/>
  <c r="L118" i="10"/>
  <c r="J118" i="10"/>
  <c r="H118" i="10"/>
  <c r="F118" i="10"/>
  <c r="R117" i="10"/>
  <c r="P117" i="10"/>
  <c r="N117" i="10"/>
  <c r="L117" i="10"/>
  <c r="J117" i="10"/>
  <c r="H117" i="10"/>
  <c r="F117" i="10"/>
  <c r="R116" i="10"/>
  <c r="P116" i="10"/>
  <c r="N116" i="10"/>
  <c r="L116" i="10"/>
  <c r="J116" i="10"/>
  <c r="H116" i="10"/>
  <c r="F116" i="10"/>
  <c r="R115" i="10"/>
  <c r="P115" i="10"/>
  <c r="N115" i="10"/>
  <c r="L115" i="10"/>
  <c r="J115" i="10"/>
  <c r="H115" i="10"/>
  <c r="F115" i="10"/>
  <c r="R114" i="10"/>
  <c r="P114" i="10"/>
  <c r="N114" i="10"/>
  <c r="L114" i="10"/>
  <c r="J114" i="10"/>
  <c r="H114" i="10"/>
  <c r="F114" i="10"/>
  <c r="R113" i="10"/>
  <c r="P113" i="10"/>
  <c r="N113" i="10"/>
  <c r="L113" i="10"/>
  <c r="J113" i="10"/>
  <c r="H113" i="10"/>
  <c r="F113" i="10"/>
  <c r="R112" i="10"/>
  <c r="P112" i="10"/>
  <c r="N112" i="10"/>
  <c r="L112" i="10"/>
  <c r="J112" i="10"/>
  <c r="H112" i="10"/>
  <c r="F112" i="10"/>
  <c r="R111" i="10"/>
  <c r="P111" i="10"/>
  <c r="N111" i="10"/>
  <c r="L111" i="10"/>
  <c r="J111" i="10"/>
  <c r="H111" i="10"/>
  <c r="F111" i="10"/>
  <c r="R110" i="10"/>
  <c r="P110" i="10"/>
  <c r="N110" i="10"/>
  <c r="L110" i="10"/>
  <c r="J110" i="10"/>
  <c r="H110" i="10"/>
  <c r="F110" i="10"/>
  <c r="R109" i="10"/>
  <c r="P109" i="10"/>
  <c r="N109" i="10"/>
  <c r="L109" i="10"/>
  <c r="J109" i="10"/>
  <c r="H109" i="10"/>
  <c r="F109" i="10"/>
  <c r="R108" i="10"/>
  <c r="P108" i="10"/>
  <c r="N108" i="10"/>
  <c r="L108" i="10"/>
  <c r="J108" i="10"/>
  <c r="H108" i="10"/>
  <c r="F108" i="10"/>
  <c r="R107" i="10"/>
  <c r="P107" i="10"/>
  <c r="N107" i="10"/>
  <c r="L107" i="10"/>
  <c r="J107" i="10"/>
  <c r="H107" i="10"/>
  <c r="F107" i="10"/>
  <c r="R106" i="10"/>
  <c r="P106" i="10"/>
  <c r="N106" i="10"/>
  <c r="L106" i="10"/>
  <c r="J106" i="10"/>
  <c r="H106" i="10"/>
  <c r="F106" i="10"/>
  <c r="R105" i="10"/>
  <c r="P105" i="10"/>
  <c r="N105" i="10"/>
  <c r="L105" i="10"/>
  <c r="J105" i="10"/>
  <c r="H105" i="10"/>
  <c r="F105" i="10"/>
  <c r="R104" i="10"/>
  <c r="P104" i="10"/>
  <c r="N104" i="10"/>
  <c r="L104" i="10"/>
  <c r="J104" i="10"/>
  <c r="H104" i="10"/>
  <c r="F104" i="10"/>
  <c r="R103" i="10"/>
  <c r="P103" i="10"/>
  <c r="N103" i="10"/>
  <c r="L103" i="10"/>
  <c r="J103" i="10"/>
  <c r="H103" i="10"/>
  <c r="F103" i="10"/>
  <c r="R102" i="10"/>
  <c r="P102" i="10"/>
  <c r="N102" i="10"/>
  <c r="L102" i="10"/>
  <c r="J102" i="10"/>
  <c r="H102" i="10"/>
  <c r="F102" i="10"/>
  <c r="R101" i="10"/>
  <c r="P101" i="10"/>
  <c r="N101" i="10"/>
  <c r="L101" i="10"/>
  <c r="J101" i="10"/>
  <c r="H101" i="10"/>
  <c r="F101" i="10"/>
  <c r="R100" i="10"/>
  <c r="P100" i="10"/>
  <c r="N100" i="10"/>
  <c r="L100" i="10"/>
  <c r="J100" i="10"/>
  <c r="H100" i="10"/>
  <c r="F100" i="10"/>
  <c r="R99" i="10"/>
  <c r="P99" i="10"/>
  <c r="N99" i="10"/>
  <c r="L99" i="10"/>
  <c r="J99" i="10"/>
  <c r="H99" i="10"/>
  <c r="F99" i="10"/>
  <c r="R98" i="10"/>
  <c r="P98" i="10"/>
  <c r="N98" i="10"/>
  <c r="L98" i="10"/>
  <c r="J98" i="10"/>
  <c r="H98" i="10"/>
  <c r="F98" i="10"/>
  <c r="R97" i="10"/>
  <c r="P97" i="10"/>
  <c r="N97" i="10"/>
  <c r="L97" i="10"/>
  <c r="J97" i="10"/>
  <c r="H97" i="10"/>
  <c r="F97" i="10"/>
  <c r="R96" i="10"/>
  <c r="P96" i="10"/>
  <c r="N96" i="10"/>
  <c r="L96" i="10"/>
  <c r="J96" i="10"/>
  <c r="H96" i="10"/>
  <c r="F96" i="10"/>
  <c r="R95" i="10"/>
  <c r="P95" i="10"/>
  <c r="N95" i="10"/>
  <c r="L95" i="10"/>
  <c r="J95" i="10"/>
  <c r="H95" i="10"/>
  <c r="F95" i="10"/>
  <c r="R94" i="10"/>
  <c r="P94" i="10"/>
  <c r="N94" i="10"/>
  <c r="L94" i="10"/>
  <c r="J94" i="10"/>
  <c r="H94" i="10"/>
  <c r="F94" i="10"/>
  <c r="R93" i="10"/>
  <c r="P93" i="10"/>
  <c r="N93" i="10"/>
  <c r="L93" i="10"/>
  <c r="J93" i="10"/>
  <c r="H93" i="10"/>
  <c r="F93" i="10"/>
  <c r="R92" i="10"/>
  <c r="P92" i="10"/>
  <c r="N92" i="10"/>
  <c r="L92" i="10"/>
  <c r="J92" i="10"/>
  <c r="H92" i="10"/>
  <c r="F92" i="10"/>
  <c r="R91" i="10"/>
  <c r="P91" i="10"/>
  <c r="N91" i="10"/>
  <c r="L91" i="10"/>
  <c r="J91" i="10"/>
  <c r="H91" i="10"/>
  <c r="F91" i="10"/>
  <c r="R90" i="10"/>
  <c r="P90" i="10"/>
  <c r="N90" i="10"/>
  <c r="L90" i="10"/>
  <c r="J90" i="10"/>
  <c r="H90" i="10"/>
  <c r="F90" i="10"/>
  <c r="R89" i="10"/>
  <c r="P89" i="10"/>
  <c r="N89" i="10"/>
  <c r="L89" i="10"/>
  <c r="J89" i="10"/>
  <c r="H89" i="10"/>
  <c r="F89" i="10"/>
  <c r="R88" i="10"/>
  <c r="P88" i="10"/>
  <c r="N88" i="10"/>
  <c r="L88" i="10"/>
  <c r="J88" i="10"/>
  <c r="H88" i="10"/>
  <c r="F88" i="10"/>
  <c r="R87" i="10"/>
  <c r="P87" i="10"/>
  <c r="N87" i="10"/>
  <c r="L87" i="10"/>
  <c r="J87" i="10"/>
  <c r="H87" i="10"/>
  <c r="F87" i="10"/>
  <c r="R86" i="10"/>
  <c r="P86" i="10"/>
  <c r="N86" i="10"/>
  <c r="L86" i="10"/>
  <c r="J86" i="10"/>
  <c r="H86" i="10"/>
  <c r="F86" i="10"/>
  <c r="R85" i="10"/>
  <c r="P85" i="10"/>
  <c r="N85" i="10"/>
  <c r="L85" i="10"/>
  <c r="J85" i="10"/>
  <c r="H85" i="10"/>
  <c r="F85" i="10"/>
  <c r="R84" i="10"/>
  <c r="P84" i="10"/>
  <c r="N84" i="10"/>
  <c r="L84" i="10"/>
  <c r="J84" i="10"/>
  <c r="H84" i="10"/>
  <c r="F84" i="10"/>
  <c r="R83" i="10"/>
  <c r="P83" i="10"/>
  <c r="N83" i="10"/>
  <c r="L83" i="10"/>
  <c r="J83" i="10"/>
  <c r="H83" i="10"/>
  <c r="F83" i="10"/>
  <c r="R82" i="10"/>
  <c r="P82" i="10"/>
  <c r="N82" i="10"/>
  <c r="L82" i="10"/>
  <c r="J82" i="10"/>
  <c r="H82" i="10"/>
  <c r="F82" i="10"/>
  <c r="R81" i="10"/>
  <c r="P81" i="10"/>
  <c r="N81" i="10"/>
  <c r="L81" i="10"/>
  <c r="J81" i="10"/>
  <c r="H81" i="10"/>
  <c r="F81" i="10"/>
  <c r="R80" i="10"/>
  <c r="P80" i="10"/>
  <c r="N80" i="10"/>
  <c r="L80" i="10"/>
  <c r="J80" i="10"/>
  <c r="H80" i="10"/>
  <c r="F80" i="10"/>
  <c r="R79" i="10"/>
  <c r="P79" i="10"/>
  <c r="N79" i="10"/>
  <c r="L79" i="10"/>
  <c r="J79" i="10"/>
  <c r="H79" i="10"/>
  <c r="F79" i="10"/>
  <c r="R78" i="10"/>
  <c r="P78" i="10"/>
  <c r="N78" i="10"/>
  <c r="L78" i="10"/>
  <c r="J78" i="10"/>
  <c r="H78" i="10"/>
  <c r="F78" i="10"/>
  <c r="R77" i="10"/>
  <c r="P77" i="10"/>
  <c r="N77" i="10"/>
  <c r="L77" i="10"/>
  <c r="J77" i="10"/>
  <c r="H77" i="10"/>
  <c r="F77" i="10"/>
  <c r="R76" i="10"/>
  <c r="P76" i="10"/>
  <c r="N76" i="10"/>
  <c r="L76" i="10"/>
  <c r="J76" i="10"/>
  <c r="H76" i="10"/>
  <c r="F76" i="10"/>
  <c r="R75" i="10"/>
  <c r="P75" i="10"/>
  <c r="N75" i="10"/>
  <c r="L75" i="10"/>
  <c r="J75" i="10"/>
  <c r="H75" i="10"/>
  <c r="F75" i="10"/>
  <c r="R74" i="10"/>
  <c r="P74" i="10"/>
  <c r="N74" i="10"/>
  <c r="L74" i="10"/>
  <c r="J74" i="10"/>
  <c r="H74" i="10"/>
  <c r="F74" i="10"/>
  <c r="R73" i="10"/>
  <c r="P73" i="10"/>
  <c r="N73" i="10"/>
  <c r="L73" i="10"/>
  <c r="J73" i="10"/>
  <c r="H73" i="10"/>
  <c r="F73" i="10"/>
  <c r="R72" i="10"/>
  <c r="P72" i="10"/>
  <c r="N72" i="10"/>
  <c r="L72" i="10"/>
  <c r="J72" i="10"/>
  <c r="H72" i="10"/>
  <c r="F72" i="10"/>
  <c r="R71" i="10"/>
  <c r="P71" i="10"/>
  <c r="N71" i="10"/>
  <c r="L71" i="10"/>
  <c r="J71" i="10"/>
  <c r="H71" i="10"/>
  <c r="F71" i="10"/>
  <c r="R70" i="10"/>
  <c r="P70" i="10"/>
  <c r="N70" i="10"/>
  <c r="L70" i="10"/>
  <c r="J70" i="10"/>
  <c r="H70" i="10"/>
  <c r="F70" i="10"/>
  <c r="R69" i="10"/>
  <c r="P69" i="10"/>
  <c r="N69" i="10"/>
  <c r="L69" i="10"/>
  <c r="J69" i="10"/>
  <c r="H69" i="10"/>
  <c r="F69" i="10"/>
  <c r="R68" i="10"/>
  <c r="P68" i="10"/>
  <c r="N68" i="10"/>
  <c r="L68" i="10"/>
  <c r="J68" i="10"/>
  <c r="H68" i="10"/>
  <c r="F68" i="10"/>
  <c r="R67" i="10"/>
  <c r="P67" i="10"/>
  <c r="N67" i="10"/>
  <c r="L67" i="10"/>
  <c r="J67" i="10"/>
  <c r="H67" i="10"/>
  <c r="F67" i="10"/>
  <c r="R66" i="10"/>
  <c r="P66" i="10"/>
  <c r="N66" i="10"/>
  <c r="L66" i="10"/>
  <c r="J66" i="10"/>
  <c r="H66" i="10"/>
  <c r="F66" i="10"/>
  <c r="R65" i="10"/>
  <c r="P65" i="10"/>
  <c r="N65" i="10"/>
  <c r="L65" i="10"/>
  <c r="J65" i="10"/>
  <c r="H65" i="10"/>
  <c r="F65" i="10"/>
  <c r="R56" i="10"/>
  <c r="P56" i="10"/>
  <c r="N56" i="10"/>
  <c r="L56" i="10"/>
  <c r="J56" i="10"/>
  <c r="H56" i="10"/>
  <c r="F56" i="10"/>
  <c r="R57" i="10"/>
  <c r="P57" i="10"/>
  <c r="N57" i="10"/>
  <c r="L57" i="10"/>
  <c r="J57" i="10"/>
  <c r="H57" i="10"/>
  <c r="F57" i="10"/>
  <c r="R26" i="10"/>
  <c r="P26" i="10"/>
  <c r="N26" i="10"/>
  <c r="L26" i="10"/>
  <c r="J26" i="10"/>
  <c r="H26" i="10"/>
  <c r="F26" i="10"/>
  <c r="R23" i="10"/>
  <c r="P23" i="10"/>
  <c r="N23" i="10"/>
  <c r="L23" i="10"/>
  <c r="J23" i="10"/>
  <c r="H23" i="10"/>
  <c r="F23" i="10"/>
  <c r="R59" i="10"/>
  <c r="P59" i="10"/>
  <c r="N59" i="10"/>
  <c r="L59" i="10"/>
  <c r="J59" i="10"/>
  <c r="H59" i="10"/>
  <c r="F59" i="10"/>
  <c r="R58" i="10"/>
  <c r="P58" i="10"/>
  <c r="N58" i="10"/>
  <c r="L58" i="10"/>
  <c r="J58" i="10"/>
  <c r="H58" i="10"/>
  <c r="F58" i="10"/>
  <c r="R27" i="10"/>
  <c r="P27" i="10"/>
  <c r="N27" i="10"/>
  <c r="L27" i="10"/>
  <c r="J27" i="10"/>
  <c r="H27" i="10"/>
  <c r="F27" i="10"/>
  <c r="R25" i="10"/>
  <c r="P25" i="10"/>
  <c r="N25" i="10"/>
  <c r="L25" i="10"/>
  <c r="J25" i="10"/>
  <c r="H25" i="10"/>
  <c r="F25" i="10"/>
  <c r="R61" i="10"/>
  <c r="P61" i="10"/>
  <c r="N61" i="10"/>
  <c r="L61" i="10"/>
  <c r="J61" i="10"/>
  <c r="H61" i="10"/>
  <c r="F61" i="10"/>
  <c r="R55" i="10"/>
  <c r="P55" i="10"/>
  <c r="N55" i="10"/>
  <c r="L55" i="10"/>
  <c r="J55" i="10"/>
  <c r="H55" i="10"/>
  <c r="F55" i="10"/>
  <c r="R54" i="10"/>
  <c r="P54" i="10"/>
  <c r="N54" i="10"/>
  <c r="L54" i="10"/>
  <c r="J54" i="10"/>
  <c r="H54" i="10"/>
  <c r="F54" i="10"/>
  <c r="R41" i="10"/>
  <c r="P41" i="10"/>
  <c r="N41" i="10"/>
  <c r="L41" i="10"/>
  <c r="J41" i="10"/>
  <c r="H41" i="10"/>
  <c r="F41" i="10"/>
  <c r="R44" i="10"/>
  <c r="P44" i="10"/>
  <c r="N44" i="10"/>
  <c r="L44" i="10"/>
  <c r="J44" i="10"/>
  <c r="H44" i="10"/>
  <c r="F44" i="10"/>
  <c r="R49" i="10"/>
  <c r="P49" i="10"/>
  <c r="N49" i="10"/>
  <c r="L49" i="10"/>
  <c r="J49" i="10"/>
  <c r="H49" i="10"/>
  <c r="F49" i="10"/>
  <c r="R60" i="10"/>
  <c r="P60" i="10"/>
  <c r="N60" i="10"/>
  <c r="L60" i="10"/>
  <c r="J60" i="10"/>
  <c r="H60" i="10"/>
  <c r="F60" i="10"/>
  <c r="R28" i="10"/>
  <c r="P28" i="10"/>
  <c r="N28" i="10"/>
  <c r="L28" i="10"/>
  <c r="J28" i="10"/>
  <c r="H28" i="10"/>
  <c r="F28" i="10"/>
  <c r="R34" i="10"/>
  <c r="P34" i="10"/>
  <c r="N34" i="10"/>
  <c r="L34" i="10"/>
  <c r="J34" i="10"/>
  <c r="H34" i="10"/>
  <c r="F34" i="10"/>
  <c r="R24" i="10"/>
  <c r="P24" i="10"/>
  <c r="N24" i="10"/>
  <c r="L24" i="10"/>
  <c r="J24" i="10"/>
  <c r="H24" i="10"/>
  <c r="F24" i="10"/>
  <c r="R64" i="10"/>
  <c r="P64" i="10"/>
  <c r="N64" i="10"/>
  <c r="L64" i="10"/>
  <c r="J64" i="10"/>
  <c r="H64" i="10"/>
  <c r="F64" i="10"/>
  <c r="R53" i="10"/>
  <c r="P53" i="10"/>
  <c r="N53" i="10"/>
  <c r="L53" i="10"/>
  <c r="J53" i="10"/>
  <c r="H53" i="10"/>
  <c r="F53" i="10"/>
  <c r="R45" i="10"/>
  <c r="P45" i="10"/>
  <c r="N45" i="10"/>
  <c r="L45" i="10"/>
  <c r="J45" i="10"/>
  <c r="H45" i="10"/>
  <c r="F45" i="10"/>
  <c r="R43" i="10"/>
  <c r="P43" i="10"/>
  <c r="N43" i="10"/>
  <c r="L43" i="10"/>
  <c r="J43" i="10"/>
  <c r="H43" i="10"/>
  <c r="F43" i="10"/>
  <c r="R63" i="10"/>
  <c r="P63" i="10"/>
  <c r="N63" i="10"/>
  <c r="L63" i="10"/>
  <c r="J63" i="10"/>
  <c r="H63" i="10"/>
  <c r="F63" i="10"/>
  <c r="R48" i="10"/>
  <c r="P48" i="10"/>
  <c r="N48" i="10"/>
  <c r="L48" i="10"/>
  <c r="J48" i="10"/>
  <c r="H48" i="10"/>
  <c r="F48" i="10"/>
  <c r="R17" i="10"/>
  <c r="P17" i="10"/>
  <c r="N17" i="10"/>
  <c r="L17" i="10"/>
  <c r="J17" i="10"/>
  <c r="H17" i="10"/>
  <c r="F17" i="10"/>
  <c r="R40" i="10"/>
  <c r="P40" i="10"/>
  <c r="N40" i="10"/>
  <c r="L40" i="10"/>
  <c r="J40" i="10"/>
  <c r="H40" i="10"/>
  <c r="F40" i="10"/>
  <c r="R37" i="10"/>
  <c r="P37" i="10"/>
  <c r="N37" i="10"/>
  <c r="L37" i="10"/>
  <c r="J37" i="10"/>
  <c r="H37" i="10"/>
  <c r="F37" i="10"/>
  <c r="R52" i="10"/>
  <c r="P52" i="10"/>
  <c r="N52" i="10"/>
  <c r="L52" i="10"/>
  <c r="J52" i="10"/>
  <c r="H52" i="10"/>
  <c r="F52" i="10"/>
  <c r="R47" i="10"/>
  <c r="P47" i="10"/>
  <c r="N47" i="10"/>
  <c r="L47" i="10"/>
  <c r="J47" i="10"/>
  <c r="H47" i="10"/>
  <c r="F47" i="10"/>
  <c r="R30" i="10"/>
  <c r="P30" i="10"/>
  <c r="N30" i="10"/>
  <c r="L30" i="10"/>
  <c r="J30" i="10"/>
  <c r="H30" i="10"/>
  <c r="F30" i="10"/>
  <c r="R38" i="10"/>
  <c r="P38" i="10"/>
  <c r="N38" i="10"/>
  <c r="L38" i="10"/>
  <c r="J38" i="10"/>
  <c r="H38" i="10"/>
  <c r="F38" i="10"/>
  <c r="R36" i="10"/>
  <c r="P36" i="10"/>
  <c r="N36" i="10"/>
  <c r="L36" i="10"/>
  <c r="J36" i="10"/>
  <c r="H36" i="10"/>
  <c r="F36" i="10"/>
  <c r="R62" i="10"/>
  <c r="P62" i="10"/>
  <c r="N62" i="10"/>
  <c r="L62" i="10"/>
  <c r="J62" i="10"/>
  <c r="H62" i="10"/>
  <c r="F62" i="10"/>
  <c r="R35" i="10"/>
  <c r="P35" i="10"/>
  <c r="N35" i="10"/>
  <c r="L35" i="10"/>
  <c r="J35" i="10"/>
  <c r="H35" i="10"/>
  <c r="F35" i="10"/>
  <c r="R50" i="10"/>
  <c r="P50" i="10"/>
  <c r="N50" i="10"/>
  <c r="L50" i="10"/>
  <c r="J50" i="10"/>
  <c r="H50" i="10"/>
  <c r="F50" i="10"/>
  <c r="R51" i="10"/>
  <c r="P51" i="10"/>
  <c r="N51" i="10"/>
  <c r="L51" i="10"/>
  <c r="J51" i="10"/>
  <c r="H51" i="10"/>
  <c r="F51" i="10"/>
  <c r="R32" i="10"/>
  <c r="P32" i="10"/>
  <c r="N32" i="10"/>
  <c r="L32" i="10"/>
  <c r="J32" i="10"/>
  <c r="H32" i="10"/>
  <c r="F32" i="10"/>
  <c r="R42" i="10"/>
  <c r="P42" i="10"/>
  <c r="N42" i="10"/>
  <c r="L42" i="10"/>
  <c r="J42" i="10"/>
  <c r="H42" i="10"/>
  <c r="F42" i="10"/>
  <c r="R31" i="10"/>
  <c r="P31" i="10"/>
  <c r="N31" i="10"/>
  <c r="L31" i="10"/>
  <c r="J31" i="10"/>
  <c r="H31" i="10"/>
  <c r="F31" i="10"/>
  <c r="R46" i="10"/>
  <c r="P46" i="10"/>
  <c r="N46" i="10"/>
  <c r="L46" i="10"/>
  <c r="J46" i="10"/>
  <c r="H46" i="10"/>
  <c r="F46" i="10"/>
  <c r="R39" i="10"/>
  <c r="P39" i="10"/>
  <c r="N39" i="10"/>
  <c r="L39" i="10"/>
  <c r="J39" i="10"/>
  <c r="H39" i="10"/>
  <c r="F39" i="10"/>
  <c r="R18" i="10"/>
  <c r="P18" i="10"/>
  <c r="N18" i="10"/>
  <c r="L18" i="10"/>
  <c r="J18" i="10"/>
  <c r="H18" i="10"/>
  <c r="F18" i="10"/>
  <c r="R16" i="10"/>
  <c r="P16" i="10"/>
  <c r="N16" i="10"/>
  <c r="L16" i="10"/>
  <c r="J16" i="10"/>
  <c r="H16" i="10"/>
  <c r="F16" i="10"/>
  <c r="R33" i="10"/>
  <c r="P33" i="10"/>
  <c r="N33" i="10"/>
  <c r="L33" i="10"/>
  <c r="J33" i="10"/>
  <c r="H33" i="10"/>
  <c r="F33" i="10"/>
  <c r="R29" i="10"/>
  <c r="P29" i="10"/>
  <c r="N29" i="10"/>
  <c r="L29" i="10"/>
  <c r="J29" i="10"/>
  <c r="H29" i="10"/>
  <c r="F29" i="10"/>
  <c r="R12" i="10"/>
  <c r="P12" i="10"/>
  <c r="N12" i="10"/>
  <c r="L12" i="10"/>
  <c r="J12" i="10"/>
  <c r="H12" i="10"/>
  <c r="F12" i="10"/>
  <c r="R19" i="10"/>
  <c r="P19" i="10"/>
  <c r="N19" i="10"/>
  <c r="L19" i="10"/>
  <c r="J19" i="10"/>
  <c r="H19" i="10"/>
  <c r="F19" i="10"/>
  <c r="R22" i="10"/>
  <c r="P22" i="10"/>
  <c r="N22" i="10"/>
  <c r="L22" i="10"/>
  <c r="J22" i="10"/>
  <c r="H22" i="10"/>
  <c r="F22" i="10"/>
  <c r="R20" i="10"/>
  <c r="P20" i="10"/>
  <c r="N20" i="10"/>
  <c r="L20" i="10"/>
  <c r="J20" i="10"/>
  <c r="H20" i="10"/>
  <c r="F20" i="10"/>
  <c r="R13" i="10"/>
  <c r="P13" i="10"/>
  <c r="N13" i="10"/>
  <c r="L13" i="10"/>
  <c r="J13" i="10"/>
  <c r="H13" i="10"/>
  <c r="F13" i="10"/>
  <c r="R21" i="10"/>
  <c r="P21" i="10"/>
  <c r="N21" i="10"/>
  <c r="L21" i="10"/>
  <c r="J21" i="10"/>
  <c r="H21" i="10"/>
  <c r="F21" i="10"/>
  <c r="R11" i="10"/>
  <c r="P11" i="10"/>
  <c r="N11" i="10"/>
  <c r="L11" i="10"/>
  <c r="J11" i="10"/>
  <c r="H11" i="10"/>
  <c r="F11" i="10"/>
  <c r="R15" i="10"/>
  <c r="P15" i="10"/>
  <c r="N15" i="10"/>
  <c r="L15" i="10"/>
  <c r="J15" i="10"/>
  <c r="H15" i="10"/>
  <c r="F15" i="10"/>
  <c r="R14" i="10"/>
  <c r="P14" i="10"/>
  <c r="N14" i="10"/>
  <c r="L14" i="10"/>
  <c r="J14" i="10"/>
  <c r="H14" i="10"/>
  <c r="F14" i="10"/>
  <c r="R10" i="10"/>
  <c r="P10" i="10"/>
  <c r="N10" i="10"/>
  <c r="L10" i="10"/>
  <c r="J10" i="10"/>
  <c r="H10" i="10"/>
  <c r="F10" i="10"/>
  <c r="R9" i="10"/>
  <c r="P9" i="10"/>
  <c r="N9" i="10"/>
  <c r="L9" i="10"/>
  <c r="J9" i="10"/>
  <c r="H9" i="10"/>
  <c r="F9" i="10"/>
  <c r="R8" i="10"/>
  <c r="P8" i="10"/>
  <c r="N8" i="10"/>
  <c r="L8" i="10"/>
  <c r="J8" i="10"/>
  <c r="H8" i="10"/>
  <c r="F8" i="10"/>
  <c r="R6" i="10"/>
  <c r="P6" i="10"/>
  <c r="N6" i="10"/>
  <c r="L6" i="10"/>
  <c r="J6" i="10"/>
  <c r="H6" i="10"/>
  <c r="F6" i="10"/>
  <c r="R7" i="10"/>
  <c r="P7" i="10"/>
  <c r="N7" i="10"/>
  <c r="L7" i="10"/>
  <c r="J7" i="10"/>
  <c r="H7" i="10"/>
  <c r="F7" i="10"/>
  <c r="R55" i="9"/>
  <c r="P55" i="9"/>
  <c r="N55" i="9"/>
  <c r="L55" i="9"/>
  <c r="J55" i="9"/>
  <c r="H55" i="9"/>
  <c r="F55" i="9"/>
  <c r="R54" i="9"/>
  <c r="P54" i="9"/>
  <c r="N54" i="9"/>
  <c r="L54" i="9"/>
  <c r="J54" i="9"/>
  <c r="H54" i="9"/>
  <c r="F54" i="9"/>
  <c r="R53" i="9"/>
  <c r="P53" i="9"/>
  <c r="N53" i="9"/>
  <c r="L53" i="9"/>
  <c r="J53" i="9"/>
  <c r="H53" i="9"/>
  <c r="F53" i="9"/>
  <c r="R52" i="9"/>
  <c r="P52" i="9"/>
  <c r="N52" i="9"/>
  <c r="L52" i="9"/>
  <c r="J52" i="9"/>
  <c r="H52" i="9"/>
  <c r="F52" i="9"/>
  <c r="R51" i="9"/>
  <c r="P51" i="9"/>
  <c r="N51" i="9"/>
  <c r="L51" i="9"/>
  <c r="J51" i="9"/>
  <c r="H51" i="9"/>
  <c r="F51" i="9"/>
  <c r="R50" i="9"/>
  <c r="P50" i="9"/>
  <c r="N50" i="9"/>
  <c r="L50" i="9"/>
  <c r="J50" i="9"/>
  <c r="H50" i="9"/>
  <c r="F50" i="9"/>
  <c r="R49" i="9"/>
  <c r="P49" i="9"/>
  <c r="N49" i="9"/>
  <c r="L49" i="9"/>
  <c r="J49" i="9"/>
  <c r="H49" i="9"/>
  <c r="F49" i="9"/>
  <c r="R48" i="9"/>
  <c r="P48" i="9"/>
  <c r="N48" i="9"/>
  <c r="L48" i="9"/>
  <c r="J48" i="9"/>
  <c r="H48" i="9"/>
  <c r="F48" i="9"/>
  <c r="R47" i="9"/>
  <c r="P47" i="9"/>
  <c r="N47" i="9"/>
  <c r="L47" i="9"/>
  <c r="J47" i="9"/>
  <c r="H47" i="9"/>
  <c r="F47" i="9"/>
  <c r="R46" i="9"/>
  <c r="P46" i="9"/>
  <c r="N46" i="9"/>
  <c r="L46" i="9"/>
  <c r="J46" i="9"/>
  <c r="H46" i="9"/>
  <c r="F46" i="9"/>
  <c r="R45" i="9"/>
  <c r="P45" i="9"/>
  <c r="N45" i="9"/>
  <c r="L45" i="9"/>
  <c r="J45" i="9"/>
  <c r="H45" i="9"/>
  <c r="F45" i="9"/>
  <c r="R44" i="9"/>
  <c r="P44" i="9"/>
  <c r="N44" i="9"/>
  <c r="L44" i="9"/>
  <c r="J44" i="9"/>
  <c r="H44" i="9"/>
  <c r="F44" i="9"/>
  <c r="R43" i="9"/>
  <c r="P43" i="9"/>
  <c r="N43" i="9"/>
  <c r="L43" i="9"/>
  <c r="J43" i="9"/>
  <c r="H43" i="9"/>
  <c r="F43" i="9"/>
  <c r="R42" i="9"/>
  <c r="P42" i="9"/>
  <c r="N42" i="9"/>
  <c r="L42" i="9"/>
  <c r="J42" i="9"/>
  <c r="H42" i="9"/>
  <c r="F42" i="9"/>
  <c r="R41" i="9"/>
  <c r="P41" i="9"/>
  <c r="N41" i="9"/>
  <c r="L41" i="9"/>
  <c r="J41" i="9"/>
  <c r="H41" i="9"/>
  <c r="F41" i="9"/>
  <c r="R40" i="9"/>
  <c r="P40" i="9"/>
  <c r="N40" i="9"/>
  <c r="L40" i="9"/>
  <c r="J40" i="9"/>
  <c r="H40" i="9"/>
  <c r="F40" i="9"/>
  <c r="R39" i="9"/>
  <c r="P39" i="9"/>
  <c r="N39" i="9"/>
  <c r="L39" i="9"/>
  <c r="J39" i="9"/>
  <c r="H39" i="9"/>
  <c r="F39" i="9"/>
  <c r="R38" i="9"/>
  <c r="P38" i="9"/>
  <c r="N38" i="9"/>
  <c r="L38" i="9"/>
  <c r="J38" i="9"/>
  <c r="H38" i="9"/>
  <c r="F38" i="9"/>
  <c r="R37" i="9"/>
  <c r="P37" i="9"/>
  <c r="N37" i="9"/>
  <c r="L37" i="9"/>
  <c r="J37" i="9"/>
  <c r="H37" i="9"/>
  <c r="F37" i="9"/>
  <c r="R36" i="9"/>
  <c r="P36" i="9"/>
  <c r="N36" i="9"/>
  <c r="L36" i="9"/>
  <c r="J36" i="9"/>
  <c r="H36" i="9"/>
  <c r="F36" i="9"/>
  <c r="R35" i="9"/>
  <c r="P35" i="9"/>
  <c r="N35" i="9"/>
  <c r="L35" i="9"/>
  <c r="J35" i="9"/>
  <c r="H35" i="9"/>
  <c r="F35" i="9"/>
  <c r="R34" i="9"/>
  <c r="P34" i="9"/>
  <c r="N34" i="9"/>
  <c r="L34" i="9"/>
  <c r="J34" i="9"/>
  <c r="H34" i="9"/>
  <c r="F34" i="9"/>
  <c r="R33" i="9"/>
  <c r="P33" i="9"/>
  <c r="N33" i="9"/>
  <c r="L33" i="9"/>
  <c r="J33" i="9"/>
  <c r="H33" i="9"/>
  <c r="F33" i="9"/>
  <c r="R32" i="9"/>
  <c r="P32" i="9"/>
  <c r="N32" i="9"/>
  <c r="L32" i="9"/>
  <c r="J32" i="9"/>
  <c r="H32" i="9"/>
  <c r="F32" i="9"/>
  <c r="R31" i="9"/>
  <c r="P31" i="9"/>
  <c r="N31" i="9"/>
  <c r="L31" i="9"/>
  <c r="J31" i="9"/>
  <c r="H31" i="9"/>
  <c r="F31" i="9"/>
  <c r="R30" i="9"/>
  <c r="P30" i="9"/>
  <c r="N30" i="9"/>
  <c r="L30" i="9"/>
  <c r="J30" i="9"/>
  <c r="H30" i="9"/>
  <c r="F30" i="9"/>
  <c r="R29" i="9"/>
  <c r="P29" i="9"/>
  <c r="N29" i="9"/>
  <c r="L29" i="9"/>
  <c r="J29" i="9"/>
  <c r="H29" i="9"/>
  <c r="F29" i="9"/>
  <c r="R28" i="9"/>
  <c r="P28" i="9"/>
  <c r="N28" i="9"/>
  <c r="L28" i="9"/>
  <c r="J28" i="9"/>
  <c r="H28" i="9"/>
  <c r="F28" i="9"/>
  <c r="R27" i="9"/>
  <c r="P27" i="9"/>
  <c r="N27" i="9"/>
  <c r="L27" i="9"/>
  <c r="J27" i="9"/>
  <c r="H27" i="9"/>
  <c r="F27" i="9"/>
  <c r="R26" i="9"/>
  <c r="P26" i="9"/>
  <c r="N26" i="9"/>
  <c r="L26" i="9"/>
  <c r="J26" i="9"/>
  <c r="H26" i="9"/>
  <c r="F26" i="9"/>
  <c r="R25" i="9"/>
  <c r="P25" i="9"/>
  <c r="N25" i="9"/>
  <c r="L25" i="9"/>
  <c r="J25" i="9"/>
  <c r="H25" i="9"/>
  <c r="F25" i="9"/>
  <c r="R14" i="9"/>
  <c r="P14" i="9"/>
  <c r="N14" i="9"/>
  <c r="L14" i="9"/>
  <c r="J14" i="9"/>
  <c r="H14" i="9"/>
  <c r="F14" i="9"/>
  <c r="R24" i="9"/>
  <c r="P24" i="9"/>
  <c r="N24" i="9"/>
  <c r="L24" i="9"/>
  <c r="J24" i="9"/>
  <c r="H24" i="9"/>
  <c r="F24" i="9"/>
  <c r="R23" i="9"/>
  <c r="P23" i="9"/>
  <c r="N23" i="9"/>
  <c r="L23" i="9"/>
  <c r="J23" i="9"/>
  <c r="H23" i="9"/>
  <c r="F23" i="9"/>
  <c r="R22" i="9"/>
  <c r="P22" i="9"/>
  <c r="N22" i="9"/>
  <c r="L22" i="9"/>
  <c r="J22" i="9"/>
  <c r="H22" i="9"/>
  <c r="F22" i="9"/>
  <c r="R21" i="9"/>
  <c r="P21" i="9"/>
  <c r="N21" i="9"/>
  <c r="L21" i="9"/>
  <c r="J21" i="9"/>
  <c r="H21" i="9"/>
  <c r="F21" i="9"/>
  <c r="R20" i="9"/>
  <c r="P20" i="9"/>
  <c r="N20" i="9"/>
  <c r="L20" i="9"/>
  <c r="J20" i="9"/>
  <c r="H20" i="9"/>
  <c r="F20" i="9"/>
  <c r="R19" i="9"/>
  <c r="P19" i="9"/>
  <c r="N19" i="9"/>
  <c r="L19" i="9"/>
  <c r="J19" i="9"/>
  <c r="H19" i="9"/>
  <c r="F19" i="9"/>
  <c r="R15" i="9"/>
  <c r="P15" i="9"/>
  <c r="N15" i="9"/>
  <c r="L15" i="9"/>
  <c r="J15" i="9"/>
  <c r="H15" i="9"/>
  <c r="F15" i="9"/>
  <c r="R12" i="9"/>
  <c r="P12" i="9"/>
  <c r="N12" i="9"/>
  <c r="L12" i="9"/>
  <c r="J12" i="9"/>
  <c r="H12" i="9"/>
  <c r="F12" i="9"/>
  <c r="R17" i="9"/>
  <c r="P17" i="9"/>
  <c r="N17" i="9"/>
  <c r="L17" i="9"/>
  <c r="J17" i="9"/>
  <c r="H17" i="9"/>
  <c r="F17" i="9"/>
  <c r="R8" i="9"/>
  <c r="P8" i="9"/>
  <c r="N8" i="9"/>
  <c r="L8" i="9"/>
  <c r="J8" i="9"/>
  <c r="H8" i="9"/>
  <c r="F8" i="9"/>
  <c r="R16" i="9"/>
  <c r="P16" i="9"/>
  <c r="N16" i="9"/>
  <c r="L16" i="9"/>
  <c r="J16" i="9"/>
  <c r="H16" i="9"/>
  <c r="F16" i="9"/>
  <c r="R11" i="9"/>
  <c r="P11" i="9"/>
  <c r="N11" i="9"/>
  <c r="L11" i="9"/>
  <c r="J11" i="9"/>
  <c r="H11" i="9"/>
  <c r="F11" i="9"/>
  <c r="R13" i="9"/>
  <c r="P13" i="9"/>
  <c r="N13" i="9"/>
  <c r="L13" i="9"/>
  <c r="J13" i="9"/>
  <c r="H13" i="9"/>
  <c r="F13" i="9"/>
  <c r="R18" i="9"/>
  <c r="P18" i="9"/>
  <c r="N18" i="9"/>
  <c r="L18" i="9"/>
  <c r="J18" i="9"/>
  <c r="H18" i="9"/>
  <c r="F18" i="9"/>
  <c r="R9" i="9"/>
  <c r="P9" i="9"/>
  <c r="N9" i="9"/>
  <c r="L9" i="9"/>
  <c r="J9" i="9"/>
  <c r="H9" i="9"/>
  <c r="F9" i="9"/>
  <c r="R10" i="9"/>
  <c r="P10" i="9"/>
  <c r="N10" i="9"/>
  <c r="L10" i="9"/>
  <c r="J10" i="9"/>
  <c r="H10" i="9"/>
  <c r="F10" i="9"/>
  <c r="R7" i="9"/>
  <c r="P7" i="9"/>
  <c r="N7" i="9"/>
  <c r="L7" i="9"/>
  <c r="J7" i="9"/>
  <c r="H7" i="9"/>
  <c r="F7" i="9"/>
  <c r="R6" i="9"/>
  <c r="P6" i="9"/>
  <c r="N6" i="9"/>
  <c r="L6" i="9"/>
  <c r="J6" i="9"/>
  <c r="H6" i="9"/>
  <c r="F6" i="9"/>
  <c r="R200" i="8"/>
  <c r="P200" i="8"/>
  <c r="N200" i="8"/>
  <c r="L200" i="8"/>
  <c r="J200" i="8"/>
  <c r="H200" i="8"/>
  <c r="F200" i="8"/>
  <c r="R199" i="8"/>
  <c r="P199" i="8"/>
  <c r="N199" i="8"/>
  <c r="L199" i="8"/>
  <c r="J199" i="8"/>
  <c r="H199" i="8"/>
  <c r="F199" i="8"/>
  <c r="R198" i="8"/>
  <c r="P198" i="8"/>
  <c r="N198" i="8"/>
  <c r="L198" i="8"/>
  <c r="J198" i="8"/>
  <c r="H198" i="8"/>
  <c r="F198" i="8"/>
  <c r="R197" i="8"/>
  <c r="P197" i="8"/>
  <c r="N197" i="8"/>
  <c r="L197" i="8"/>
  <c r="J197" i="8"/>
  <c r="H197" i="8"/>
  <c r="F197" i="8"/>
  <c r="R196" i="8"/>
  <c r="P196" i="8"/>
  <c r="N196" i="8"/>
  <c r="L196" i="8"/>
  <c r="J196" i="8"/>
  <c r="H196" i="8"/>
  <c r="F196" i="8"/>
  <c r="R195" i="8"/>
  <c r="P195" i="8"/>
  <c r="N195" i="8"/>
  <c r="L195" i="8"/>
  <c r="J195" i="8"/>
  <c r="H195" i="8"/>
  <c r="F195" i="8"/>
  <c r="R194" i="8"/>
  <c r="P194" i="8"/>
  <c r="N194" i="8"/>
  <c r="L194" i="8"/>
  <c r="J194" i="8"/>
  <c r="H194" i="8"/>
  <c r="F194" i="8"/>
  <c r="R193" i="8"/>
  <c r="P193" i="8"/>
  <c r="N193" i="8"/>
  <c r="L193" i="8"/>
  <c r="J193" i="8"/>
  <c r="H193" i="8"/>
  <c r="F193" i="8"/>
  <c r="R192" i="8"/>
  <c r="P192" i="8"/>
  <c r="N192" i="8"/>
  <c r="L192" i="8"/>
  <c r="J192" i="8"/>
  <c r="H192" i="8"/>
  <c r="F192" i="8"/>
  <c r="R191" i="8"/>
  <c r="P191" i="8"/>
  <c r="N191" i="8"/>
  <c r="L191" i="8"/>
  <c r="J191" i="8"/>
  <c r="H191" i="8"/>
  <c r="F191" i="8"/>
  <c r="R190" i="8"/>
  <c r="P190" i="8"/>
  <c r="N190" i="8"/>
  <c r="L190" i="8"/>
  <c r="J190" i="8"/>
  <c r="H190" i="8"/>
  <c r="F190" i="8"/>
  <c r="R189" i="8"/>
  <c r="P189" i="8"/>
  <c r="N189" i="8"/>
  <c r="L189" i="8"/>
  <c r="J189" i="8"/>
  <c r="H189" i="8"/>
  <c r="F189" i="8"/>
  <c r="R188" i="8"/>
  <c r="P188" i="8"/>
  <c r="N188" i="8"/>
  <c r="L188" i="8"/>
  <c r="J188" i="8"/>
  <c r="H188" i="8"/>
  <c r="F188" i="8"/>
  <c r="R187" i="8"/>
  <c r="P187" i="8"/>
  <c r="N187" i="8"/>
  <c r="L187" i="8"/>
  <c r="J187" i="8"/>
  <c r="H187" i="8"/>
  <c r="F187" i="8"/>
  <c r="R186" i="8"/>
  <c r="P186" i="8"/>
  <c r="N186" i="8"/>
  <c r="L186" i="8"/>
  <c r="J186" i="8"/>
  <c r="H186" i="8"/>
  <c r="F186" i="8"/>
  <c r="R185" i="8"/>
  <c r="P185" i="8"/>
  <c r="N185" i="8"/>
  <c r="L185" i="8"/>
  <c r="J185" i="8"/>
  <c r="H185" i="8"/>
  <c r="F185" i="8"/>
  <c r="R184" i="8"/>
  <c r="P184" i="8"/>
  <c r="N184" i="8"/>
  <c r="L184" i="8"/>
  <c r="J184" i="8"/>
  <c r="H184" i="8"/>
  <c r="F184" i="8"/>
  <c r="R183" i="8"/>
  <c r="P183" i="8"/>
  <c r="N183" i="8"/>
  <c r="L183" i="8"/>
  <c r="J183" i="8"/>
  <c r="H183" i="8"/>
  <c r="F183" i="8"/>
  <c r="R182" i="8"/>
  <c r="P182" i="8"/>
  <c r="N182" i="8"/>
  <c r="L182" i="8"/>
  <c r="J182" i="8"/>
  <c r="H182" i="8"/>
  <c r="F182" i="8"/>
  <c r="R181" i="8"/>
  <c r="P181" i="8"/>
  <c r="N181" i="8"/>
  <c r="L181" i="8"/>
  <c r="J181" i="8"/>
  <c r="H181" i="8"/>
  <c r="F181" i="8"/>
  <c r="R180" i="8"/>
  <c r="P180" i="8"/>
  <c r="N180" i="8"/>
  <c r="L180" i="8"/>
  <c r="J180" i="8"/>
  <c r="H180" i="8"/>
  <c r="F180" i="8"/>
  <c r="R179" i="8"/>
  <c r="P179" i="8"/>
  <c r="N179" i="8"/>
  <c r="L179" i="8"/>
  <c r="J179" i="8"/>
  <c r="H179" i="8"/>
  <c r="F179" i="8"/>
  <c r="R178" i="8"/>
  <c r="P178" i="8"/>
  <c r="N178" i="8"/>
  <c r="L178" i="8"/>
  <c r="J178" i="8"/>
  <c r="H178" i="8"/>
  <c r="F178" i="8"/>
  <c r="R177" i="8"/>
  <c r="P177" i="8"/>
  <c r="N177" i="8"/>
  <c r="L177" i="8"/>
  <c r="J177" i="8"/>
  <c r="H177" i="8"/>
  <c r="F177" i="8"/>
  <c r="R176" i="8"/>
  <c r="P176" i="8"/>
  <c r="N176" i="8"/>
  <c r="L176" i="8"/>
  <c r="J176" i="8"/>
  <c r="H176" i="8"/>
  <c r="F176" i="8"/>
  <c r="R175" i="8"/>
  <c r="P175" i="8"/>
  <c r="N175" i="8"/>
  <c r="L175" i="8"/>
  <c r="J175" i="8"/>
  <c r="H175" i="8"/>
  <c r="F175" i="8"/>
  <c r="R174" i="8"/>
  <c r="P174" i="8"/>
  <c r="N174" i="8"/>
  <c r="L174" i="8"/>
  <c r="J174" i="8"/>
  <c r="H174" i="8"/>
  <c r="F174" i="8"/>
  <c r="R173" i="8"/>
  <c r="P173" i="8"/>
  <c r="N173" i="8"/>
  <c r="L173" i="8"/>
  <c r="J173" i="8"/>
  <c r="H173" i="8"/>
  <c r="F173" i="8"/>
  <c r="R172" i="8"/>
  <c r="P172" i="8"/>
  <c r="N172" i="8"/>
  <c r="L172" i="8"/>
  <c r="J172" i="8"/>
  <c r="H172" i="8"/>
  <c r="F172" i="8"/>
  <c r="R171" i="8"/>
  <c r="P171" i="8"/>
  <c r="N171" i="8"/>
  <c r="L171" i="8"/>
  <c r="J171" i="8"/>
  <c r="H171" i="8"/>
  <c r="F171" i="8"/>
  <c r="R170" i="8"/>
  <c r="P170" i="8"/>
  <c r="N170" i="8"/>
  <c r="L170" i="8"/>
  <c r="J170" i="8"/>
  <c r="H170" i="8"/>
  <c r="F170" i="8"/>
  <c r="R169" i="8"/>
  <c r="P169" i="8"/>
  <c r="N169" i="8"/>
  <c r="L169" i="8"/>
  <c r="J169" i="8"/>
  <c r="H169" i="8"/>
  <c r="F169" i="8"/>
  <c r="R168" i="8"/>
  <c r="P168" i="8"/>
  <c r="N168" i="8"/>
  <c r="L168" i="8"/>
  <c r="J168" i="8"/>
  <c r="H168" i="8"/>
  <c r="F168" i="8"/>
  <c r="R167" i="8"/>
  <c r="P167" i="8"/>
  <c r="N167" i="8"/>
  <c r="L167" i="8"/>
  <c r="J167" i="8"/>
  <c r="H167" i="8"/>
  <c r="F167" i="8"/>
  <c r="R166" i="8"/>
  <c r="P166" i="8"/>
  <c r="N166" i="8"/>
  <c r="L166" i="8"/>
  <c r="J166" i="8"/>
  <c r="H166" i="8"/>
  <c r="F166" i="8"/>
  <c r="R165" i="8"/>
  <c r="P165" i="8"/>
  <c r="N165" i="8"/>
  <c r="L165" i="8"/>
  <c r="J165" i="8"/>
  <c r="H165" i="8"/>
  <c r="F165" i="8"/>
  <c r="R164" i="8"/>
  <c r="P164" i="8"/>
  <c r="N164" i="8"/>
  <c r="L164" i="8"/>
  <c r="J164" i="8"/>
  <c r="H164" i="8"/>
  <c r="F164" i="8"/>
  <c r="R163" i="8"/>
  <c r="P163" i="8"/>
  <c r="N163" i="8"/>
  <c r="L163" i="8"/>
  <c r="J163" i="8"/>
  <c r="H163" i="8"/>
  <c r="F163" i="8"/>
  <c r="R162" i="8"/>
  <c r="P162" i="8"/>
  <c r="N162" i="8"/>
  <c r="L162" i="8"/>
  <c r="J162" i="8"/>
  <c r="H162" i="8"/>
  <c r="F162" i="8"/>
  <c r="R161" i="8"/>
  <c r="P161" i="8"/>
  <c r="N161" i="8"/>
  <c r="L161" i="8"/>
  <c r="J161" i="8"/>
  <c r="H161" i="8"/>
  <c r="F161" i="8"/>
  <c r="R160" i="8"/>
  <c r="P160" i="8"/>
  <c r="N160" i="8"/>
  <c r="L160" i="8"/>
  <c r="J160" i="8"/>
  <c r="H160" i="8"/>
  <c r="F160" i="8"/>
  <c r="R159" i="8"/>
  <c r="P159" i="8"/>
  <c r="N159" i="8"/>
  <c r="L159" i="8"/>
  <c r="J159" i="8"/>
  <c r="H159" i="8"/>
  <c r="F159" i="8"/>
  <c r="R158" i="8"/>
  <c r="P158" i="8"/>
  <c r="N158" i="8"/>
  <c r="L158" i="8"/>
  <c r="J158" i="8"/>
  <c r="H158" i="8"/>
  <c r="F158" i="8"/>
  <c r="R157" i="8"/>
  <c r="P157" i="8"/>
  <c r="N157" i="8"/>
  <c r="L157" i="8"/>
  <c r="J157" i="8"/>
  <c r="H157" i="8"/>
  <c r="F157" i="8"/>
  <c r="R156" i="8"/>
  <c r="P156" i="8"/>
  <c r="N156" i="8"/>
  <c r="L156" i="8"/>
  <c r="J156" i="8"/>
  <c r="H156" i="8"/>
  <c r="F156" i="8"/>
  <c r="R155" i="8"/>
  <c r="P155" i="8"/>
  <c r="N155" i="8"/>
  <c r="L155" i="8"/>
  <c r="J155" i="8"/>
  <c r="H155" i="8"/>
  <c r="F155" i="8"/>
  <c r="R154" i="8"/>
  <c r="P154" i="8"/>
  <c r="N154" i="8"/>
  <c r="L154" i="8"/>
  <c r="J154" i="8"/>
  <c r="H154" i="8"/>
  <c r="F154" i="8"/>
  <c r="R153" i="8"/>
  <c r="P153" i="8"/>
  <c r="N153" i="8"/>
  <c r="L153" i="8"/>
  <c r="J153" i="8"/>
  <c r="H153" i="8"/>
  <c r="F153" i="8"/>
  <c r="R152" i="8"/>
  <c r="P152" i="8"/>
  <c r="N152" i="8"/>
  <c r="L152" i="8"/>
  <c r="J152" i="8"/>
  <c r="H152" i="8"/>
  <c r="F152" i="8"/>
  <c r="R151" i="8"/>
  <c r="P151" i="8"/>
  <c r="N151" i="8"/>
  <c r="L151" i="8"/>
  <c r="J151" i="8"/>
  <c r="H151" i="8"/>
  <c r="F151" i="8"/>
  <c r="R150" i="8"/>
  <c r="P150" i="8"/>
  <c r="N150" i="8"/>
  <c r="L150" i="8"/>
  <c r="J150" i="8"/>
  <c r="H150" i="8"/>
  <c r="F150" i="8"/>
  <c r="R149" i="8"/>
  <c r="P149" i="8"/>
  <c r="N149" i="8"/>
  <c r="L149" i="8"/>
  <c r="J149" i="8"/>
  <c r="H149" i="8"/>
  <c r="F149" i="8"/>
  <c r="R148" i="8"/>
  <c r="P148" i="8"/>
  <c r="N148" i="8"/>
  <c r="L148" i="8"/>
  <c r="J148" i="8"/>
  <c r="H148" i="8"/>
  <c r="F148" i="8"/>
  <c r="R147" i="8"/>
  <c r="P147" i="8"/>
  <c r="N147" i="8"/>
  <c r="L147" i="8"/>
  <c r="J147" i="8"/>
  <c r="H147" i="8"/>
  <c r="F147" i="8"/>
  <c r="R146" i="8"/>
  <c r="P146" i="8"/>
  <c r="N146" i="8"/>
  <c r="L146" i="8"/>
  <c r="J146" i="8"/>
  <c r="H146" i="8"/>
  <c r="F146" i="8"/>
  <c r="R145" i="8"/>
  <c r="P145" i="8"/>
  <c r="N145" i="8"/>
  <c r="L145" i="8"/>
  <c r="J145" i="8"/>
  <c r="H145" i="8"/>
  <c r="F145" i="8"/>
  <c r="R144" i="8"/>
  <c r="P144" i="8"/>
  <c r="N144" i="8"/>
  <c r="L144" i="8"/>
  <c r="J144" i="8"/>
  <c r="H144" i="8"/>
  <c r="F144" i="8"/>
  <c r="R143" i="8"/>
  <c r="P143" i="8"/>
  <c r="N143" i="8"/>
  <c r="L143" i="8"/>
  <c r="J143" i="8"/>
  <c r="H143" i="8"/>
  <c r="F143" i="8"/>
  <c r="R142" i="8"/>
  <c r="P142" i="8"/>
  <c r="N142" i="8"/>
  <c r="L142" i="8"/>
  <c r="J142" i="8"/>
  <c r="H142" i="8"/>
  <c r="F142" i="8"/>
  <c r="R141" i="8"/>
  <c r="P141" i="8"/>
  <c r="N141" i="8"/>
  <c r="L141" i="8"/>
  <c r="J141" i="8"/>
  <c r="H141" i="8"/>
  <c r="F141" i="8"/>
  <c r="R140" i="8"/>
  <c r="P140" i="8"/>
  <c r="N140" i="8"/>
  <c r="L140" i="8"/>
  <c r="J140" i="8"/>
  <c r="H140" i="8"/>
  <c r="F140" i="8"/>
  <c r="R139" i="8"/>
  <c r="P139" i="8"/>
  <c r="N139" i="8"/>
  <c r="L139" i="8"/>
  <c r="J139" i="8"/>
  <c r="H139" i="8"/>
  <c r="F139" i="8"/>
  <c r="R138" i="8"/>
  <c r="P138" i="8"/>
  <c r="N138" i="8"/>
  <c r="L138" i="8"/>
  <c r="J138" i="8"/>
  <c r="H138" i="8"/>
  <c r="F138" i="8"/>
  <c r="R137" i="8"/>
  <c r="P137" i="8"/>
  <c r="N137" i="8"/>
  <c r="L137" i="8"/>
  <c r="J137" i="8"/>
  <c r="H137" i="8"/>
  <c r="F137" i="8"/>
  <c r="R136" i="8"/>
  <c r="P136" i="8"/>
  <c r="N136" i="8"/>
  <c r="L136" i="8"/>
  <c r="J136" i="8"/>
  <c r="H136" i="8"/>
  <c r="F136" i="8"/>
  <c r="R135" i="8"/>
  <c r="P135" i="8"/>
  <c r="N135" i="8"/>
  <c r="L135" i="8"/>
  <c r="J135" i="8"/>
  <c r="H135" i="8"/>
  <c r="F135" i="8"/>
  <c r="R134" i="8"/>
  <c r="P134" i="8"/>
  <c r="N134" i="8"/>
  <c r="L134" i="8"/>
  <c r="J134" i="8"/>
  <c r="H134" i="8"/>
  <c r="F134" i="8"/>
  <c r="R133" i="8"/>
  <c r="P133" i="8"/>
  <c r="N133" i="8"/>
  <c r="L133" i="8"/>
  <c r="J133" i="8"/>
  <c r="H133" i="8"/>
  <c r="F133" i="8"/>
  <c r="R132" i="8"/>
  <c r="P132" i="8"/>
  <c r="N132" i="8"/>
  <c r="L132" i="8"/>
  <c r="J132" i="8"/>
  <c r="H132" i="8"/>
  <c r="F132" i="8"/>
  <c r="R131" i="8"/>
  <c r="P131" i="8"/>
  <c r="N131" i="8"/>
  <c r="L131" i="8"/>
  <c r="J131" i="8"/>
  <c r="H131" i="8"/>
  <c r="F131" i="8"/>
  <c r="R130" i="8"/>
  <c r="P130" i="8"/>
  <c r="N130" i="8"/>
  <c r="L130" i="8"/>
  <c r="J130" i="8"/>
  <c r="H130" i="8"/>
  <c r="F130" i="8"/>
  <c r="R129" i="8"/>
  <c r="P129" i="8"/>
  <c r="N129" i="8"/>
  <c r="L129" i="8"/>
  <c r="J129" i="8"/>
  <c r="H129" i="8"/>
  <c r="F129" i="8"/>
  <c r="R128" i="8"/>
  <c r="P128" i="8"/>
  <c r="N128" i="8"/>
  <c r="L128" i="8"/>
  <c r="J128" i="8"/>
  <c r="H128" i="8"/>
  <c r="F128" i="8"/>
  <c r="R127" i="8"/>
  <c r="P127" i="8"/>
  <c r="N127" i="8"/>
  <c r="L127" i="8"/>
  <c r="J127" i="8"/>
  <c r="H127" i="8"/>
  <c r="F127" i="8"/>
  <c r="R126" i="8"/>
  <c r="P126" i="8"/>
  <c r="N126" i="8"/>
  <c r="L126" i="8"/>
  <c r="J126" i="8"/>
  <c r="H126" i="8"/>
  <c r="F126" i="8"/>
  <c r="R125" i="8"/>
  <c r="P125" i="8"/>
  <c r="N125" i="8"/>
  <c r="L125" i="8"/>
  <c r="J125" i="8"/>
  <c r="H125" i="8"/>
  <c r="F125" i="8"/>
  <c r="R124" i="8"/>
  <c r="P124" i="8"/>
  <c r="N124" i="8"/>
  <c r="L124" i="8"/>
  <c r="J124" i="8"/>
  <c r="H124" i="8"/>
  <c r="F124" i="8"/>
  <c r="R123" i="8"/>
  <c r="P123" i="8"/>
  <c r="N123" i="8"/>
  <c r="L123" i="8"/>
  <c r="J123" i="8"/>
  <c r="H123" i="8"/>
  <c r="F123" i="8"/>
  <c r="R122" i="8"/>
  <c r="P122" i="8"/>
  <c r="N122" i="8"/>
  <c r="L122" i="8"/>
  <c r="J122" i="8"/>
  <c r="H122" i="8"/>
  <c r="F122" i="8"/>
  <c r="R121" i="8"/>
  <c r="P121" i="8"/>
  <c r="N121" i="8"/>
  <c r="L121" i="8"/>
  <c r="J121" i="8"/>
  <c r="H121" i="8"/>
  <c r="F121" i="8"/>
  <c r="R120" i="8"/>
  <c r="P120" i="8"/>
  <c r="N120" i="8"/>
  <c r="L120" i="8"/>
  <c r="J120" i="8"/>
  <c r="H120" i="8"/>
  <c r="F120" i="8"/>
  <c r="R119" i="8"/>
  <c r="P119" i="8"/>
  <c r="N119" i="8"/>
  <c r="L119" i="8"/>
  <c r="J119" i="8"/>
  <c r="H119" i="8"/>
  <c r="F119" i="8"/>
  <c r="R118" i="8"/>
  <c r="P118" i="8"/>
  <c r="N118" i="8"/>
  <c r="L118" i="8"/>
  <c r="J118" i="8"/>
  <c r="H118" i="8"/>
  <c r="F118" i="8"/>
  <c r="R117" i="8"/>
  <c r="P117" i="8"/>
  <c r="N117" i="8"/>
  <c r="L117" i="8"/>
  <c r="J117" i="8"/>
  <c r="H117" i="8"/>
  <c r="F117" i="8"/>
  <c r="R116" i="8"/>
  <c r="P116" i="8"/>
  <c r="N116" i="8"/>
  <c r="L116" i="8"/>
  <c r="J116" i="8"/>
  <c r="H116" i="8"/>
  <c r="F116" i="8"/>
  <c r="R115" i="8"/>
  <c r="P115" i="8"/>
  <c r="N115" i="8"/>
  <c r="L115" i="8"/>
  <c r="J115" i="8"/>
  <c r="H115" i="8"/>
  <c r="F115" i="8"/>
  <c r="R114" i="8"/>
  <c r="P114" i="8"/>
  <c r="N114" i="8"/>
  <c r="L114" i="8"/>
  <c r="J114" i="8"/>
  <c r="H114" i="8"/>
  <c r="F114" i="8"/>
  <c r="R113" i="8"/>
  <c r="P113" i="8"/>
  <c r="N113" i="8"/>
  <c r="L113" i="8"/>
  <c r="J113" i="8"/>
  <c r="H113" i="8"/>
  <c r="F113" i="8"/>
  <c r="R112" i="8"/>
  <c r="P112" i="8"/>
  <c r="N112" i="8"/>
  <c r="L112" i="8"/>
  <c r="J112" i="8"/>
  <c r="H112" i="8"/>
  <c r="F112" i="8"/>
  <c r="R111" i="8"/>
  <c r="P111" i="8"/>
  <c r="N111" i="8"/>
  <c r="L111" i="8"/>
  <c r="J111" i="8"/>
  <c r="H111" i="8"/>
  <c r="F111" i="8"/>
  <c r="R110" i="8"/>
  <c r="P110" i="8"/>
  <c r="N110" i="8"/>
  <c r="L110" i="8"/>
  <c r="J110" i="8"/>
  <c r="H110" i="8"/>
  <c r="F110" i="8"/>
  <c r="R109" i="8"/>
  <c r="P109" i="8"/>
  <c r="N109" i="8"/>
  <c r="L109" i="8"/>
  <c r="J109" i="8"/>
  <c r="H109" i="8"/>
  <c r="F109" i="8"/>
  <c r="R108" i="8"/>
  <c r="P108" i="8"/>
  <c r="N108" i="8"/>
  <c r="L108" i="8"/>
  <c r="J108" i="8"/>
  <c r="H108" i="8"/>
  <c r="F108" i="8"/>
  <c r="R107" i="8"/>
  <c r="P107" i="8"/>
  <c r="N107" i="8"/>
  <c r="L107" i="8"/>
  <c r="J107" i="8"/>
  <c r="H107" i="8"/>
  <c r="F107" i="8"/>
  <c r="R106" i="8"/>
  <c r="P106" i="8"/>
  <c r="N106" i="8"/>
  <c r="L106" i="8"/>
  <c r="J106" i="8"/>
  <c r="H106" i="8"/>
  <c r="F106" i="8"/>
  <c r="R105" i="8"/>
  <c r="P105" i="8"/>
  <c r="N105" i="8"/>
  <c r="L105" i="8"/>
  <c r="J105" i="8"/>
  <c r="H105" i="8"/>
  <c r="F105" i="8"/>
  <c r="R104" i="8"/>
  <c r="P104" i="8"/>
  <c r="N104" i="8"/>
  <c r="L104" i="8"/>
  <c r="J104" i="8"/>
  <c r="H104" i="8"/>
  <c r="F104" i="8"/>
  <c r="R103" i="8"/>
  <c r="P103" i="8"/>
  <c r="N103" i="8"/>
  <c r="L103" i="8"/>
  <c r="J103" i="8"/>
  <c r="H103" i="8"/>
  <c r="F103" i="8"/>
  <c r="R102" i="8"/>
  <c r="P102" i="8"/>
  <c r="N102" i="8"/>
  <c r="L102" i="8"/>
  <c r="J102" i="8"/>
  <c r="H102" i="8"/>
  <c r="F102" i="8"/>
  <c r="R101" i="8"/>
  <c r="P101" i="8"/>
  <c r="N101" i="8"/>
  <c r="L101" i="8"/>
  <c r="J101" i="8"/>
  <c r="H101" i="8"/>
  <c r="F101" i="8"/>
  <c r="R100" i="8"/>
  <c r="P100" i="8"/>
  <c r="N100" i="8"/>
  <c r="L100" i="8"/>
  <c r="J100" i="8"/>
  <c r="H100" i="8"/>
  <c r="F100" i="8"/>
  <c r="R99" i="8"/>
  <c r="P99" i="8"/>
  <c r="N99" i="8"/>
  <c r="L99" i="8"/>
  <c r="J99" i="8"/>
  <c r="H99" i="8"/>
  <c r="F99" i="8"/>
  <c r="R98" i="8"/>
  <c r="P98" i="8"/>
  <c r="N98" i="8"/>
  <c r="L98" i="8"/>
  <c r="J98" i="8"/>
  <c r="H98" i="8"/>
  <c r="F98" i="8"/>
  <c r="R97" i="8"/>
  <c r="P97" i="8"/>
  <c r="N97" i="8"/>
  <c r="L97" i="8"/>
  <c r="J97" i="8"/>
  <c r="H97" i="8"/>
  <c r="F97" i="8"/>
  <c r="R96" i="8"/>
  <c r="P96" i="8"/>
  <c r="N96" i="8"/>
  <c r="L96" i="8"/>
  <c r="J96" i="8"/>
  <c r="H96" i="8"/>
  <c r="F96" i="8"/>
  <c r="R95" i="8"/>
  <c r="P95" i="8"/>
  <c r="N95" i="8"/>
  <c r="L95" i="8"/>
  <c r="J95" i="8"/>
  <c r="H95" i="8"/>
  <c r="F95" i="8"/>
  <c r="R94" i="8"/>
  <c r="P94" i="8"/>
  <c r="N94" i="8"/>
  <c r="L94" i="8"/>
  <c r="J94" i="8"/>
  <c r="H94" i="8"/>
  <c r="F94" i="8"/>
  <c r="R93" i="8"/>
  <c r="P93" i="8"/>
  <c r="N93" i="8"/>
  <c r="L93" i="8"/>
  <c r="J93" i="8"/>
  <c r="H93" i="8"/>
  <c r="F93" i="8"/>
  <c r="R92" i="8"/>
  <c r="P92" i="8"/>
  <c r="N92" i="8"/>
  <c r="L92" i="8"/>
  <c r="J92" i="8"/>
  <c r="H92" i="8"/>
  <c r="F92" i="8"/>
  <c r="R91" i="8"/>
  <c r="P91" i="8"/>
  <c r="N91" i="8"/>
  <c r="L91" i="8"/>
  <c r="J91" i="8"/>
  <c r="H91" i="8"/>
  <c r="F91" i="8"/>
  <c r="R90" i="8"/>
  <c r="P90" i="8"/>
  <c r="N90" i="8"/>
  <c r="L90" i="8"/>
  <c r="J90" i="8"/>
  <c r="H90" i="8"/>
  <c r="F90" i="8"/>
  <c r="R89" i="8"/>
  <c r="P89" i="8"/>
  <c r="N89" i="8"/>
  <c r="L89" i="8"/>
  <c r="J89" i="8"/>
  <c r="H89" i="8"/>
  <c r="F89" i="8"/>
  <c r="R88" i="8"/>
  <c r="P88" i="8"/>
  <c r="N88" i="8"/>
  <c r="L88" i="8"/>
  <c r="J88" i="8"/>
  <c r="H88" i="8"/>
  <c r="F88" i="8"/>
  <c r="R87" i="8"/>
  <c r="P87" i="8"/>
  <c r="N87" i="8"/>
  <c r="L87" i="8"/>
  <c r="J87" i="8"/>
  <c r="H87" i="8"/>
  <c r="F87" i="8"/>
  <c r="R86" i="8"/>
  <c r="P86" i="8"/>
  <c r="N86" i="8"/>
  <c r="L86" i="8"/>
  <c r="J86" i="8"/>
  <c r="H86" i="8"/>
  <c r="F86" i="8"/>
  <c r="R85" i="8"/>
  <c r="P85" i="8"/>
  <c r="N85" i="8"/>
  <c r="L85" i="8"/>
  <c r="J85" i="8"/>
  <c r="H85" i="8"/>
  <c r="F85" i="8"/>
  <c r="R84" i="8"/>
  <c r="P84" i="8"/>
  <c r="N84" i="8"/>
  <c r="L84" i="8"/>
  <c r="J84" i="8"/>
  <c r="H84" i="8"/>
  <c r="F84" i="8"/>
  <c r="R83" i="8"/>
  <c r="P83" i="8"/>
  <c r="N83" i="8"/>
  <c r="L83" i="8"/>
  <c r="J83" i="8"/>
  <c r="H83" i="8"/>
  <c r="F83" i="8"/>
  <c r="R82" i="8"/>
  <c r="P82" i="8"/>
  <c r="N82" i="8"/>
  <c r="L82" i="8"/>
  <c r="J82" i="8"/>
  <c r="H82" i="8"/>
  <c r="F82" i="8"/>
  <c r="R81" i="8"/>
  <c r="P81" i="8"/>
  <c r="N81" i="8"/>
  <c r="L81" i="8"/>
  <c r="J81" i="8"/>
  <c r="H81" i="8"/>
  <c r="F81" i="8"/>
  <c r="R80" i="8"/>
  <c r="P80" i="8"/>
  <c r="N80" i="8"/>
  <c r="L80" i="8"/>
  <c r="J80" i="8"/>
  <c r="H80" i="8"/>
  <c r="F80" i="8"/>
  <c r="R79" i="8"/>
  <c r="P79" i="8"/>
  <c r="N79" i="8"/>
  <c r="L79" i="8"/>
  <c r="J79" i="8"/>
  <c r="H79" i="8"/>
  <c r="F79" i="8"/>
  <c r="R78" i="8"/>
  <c r="P78" i="8"/>
  <c r="N78" i="8"/>
  <c r="L78" i="8"/>
  <c r="J78" i="8"/>
  <c r="H78" i="8"/>
  <c r="F78" i="8"/>
  <c r="R77" i="8"/>
  <c r="P77" i="8"/>
  <c r="N77" i="8"/>
  <c r="L77" i="8"/>
  <c r="J77" i="8"/>
  <c r="H77" i="8"/>
  <c r="F77" i="8"/>
  <c r="R76" i="8"/>
  <c r="P76" i="8"/>
  <c r="N76" i="8"/>
  <c r="L76" i="8"/>
  <c r="J76" i="8"/>
  <c r="H76" i="8"/>
  <c r="F76" i="8"/>
  <c r="R75" i="8"/>
  <c r="P75" i="8"/>
  <c r="N75" i="8"/>
  <c r="L75" i="8"/>
  <c r="J75" i="8"/>
  <c r="H75" i="8"/>
  <c r="F75" i="8"/>
  <c r="R74" i="8"/>
  <c r="P74" i="8"/>
  <c r="N74" i="8"/>
  <c r="L74" i="8"/>
  <c r="J74" i="8"/>
  <c r="H74" i="8"/>
  <c r="F74" i="8"/>
  <c r="R73" i="8"/>
  <c r="P73" i="8"/>
  <c r="N73" i="8"/>
  <c r="L73" i="8"/>
  <c r="J73" i="8"/>
  <c r="H73" i="8"/>
  <c r="F73" i="8"/>
  <c r="R72" i="8"/>
  <c r="P72" i="8"/>
  <c r="N72" i="8"/>
  <c r="L72" i="8"/>
  <c r="J72" i="8"/>
  <c r="H72" i="8"/>
  <c r="F72" i="8"/>
  <c r="R71" i="8"/>
  <c r="P71" i="8"/>
  <c r="N71" i="8"/>
  <c r="L71" i="8"/>
  <c r="J71" i="8"/>
  <c r="H71" i="8"/>
  <c r="F71" i="8"/>
  <c r="R70" i="8"/>
  <c r="P70" i="8"/>
  <c r="N70" i="8"/>
  <c r="L70" i="8"/>
  <c r="J70" i="8"/>
  <c r="H70" i="8"/>
  <c r="F70" i="8"/>
  <c r="R69" i="8"/>
  <c r="P69" i="8"/>
  <c r="N69" i="8"/>
  <c r="L69" i="8"/>
  <c r="J69" i="8"/>
  <c r="H69" i="8"/>
  <c r="F69" i="8"/>
  <c r="R68" i="8"/>
  <c r="P68" i="8"/>
  <c r="N68" i="8"/>
  <c r="L68" i="8"/>
  <c r="J68" i="8"/>
  <c r="H68" i="8"/>
  <c r="F68" i="8"/>
  <c r="R67" i="8"/>
  <c r="P67" i="8"/>
  <c r="N67" i="8"/>
  <c r="L67" i="8"/>
  <c r="J67" i="8"/>
  <c r="H67" i="8"/>
  <c r="F67" i="8"/>
  <c r="R66" i="8"/>
  <c r="P66" i="8"/>
  <c r="N66" i="8"/>
  <c r="L66" i="8"/>
  <c r="J66" i="8"/>
  <c r="H66" i="8"/>
  <c r="F66" i="8"/>
  <c r="R65" i="8"/>
  <c r="P65" i="8"/>
  <c r="N65" i="8"/>
  <c r="L65" i="8"/>
  <c r="J65" i="8"/>
  <c r="H65" i="8"/>
  <c r="F65" i="8"/>
  <c r="R64" i="8"/>
  <c r="P64" i="8"/>
  <c r="N64" i="8"/>
  <c r="L64" i="8"/>
  <c r="J64" i="8"/>
  <c r="H64" i="8"/>
  <c r="F64" i="8"/>
  <c r="R63" i="8"/>
  <c r="P63" i="8"/>
  <c r="N63" i="8"/>
  <c r="L63" i="8"/>
  <c r="J63" i="8"/>
  <c r="H63" i="8"/>
  <c r="F63" i="8"/>
  <c r="R62" i="8"/>
  <c r="P62" i="8"/>
  <c r="N62" i="8"/>
  <c r="L62" i="8"/>
  <c r="J62" i="8"/>
  <c r="H62" i="8"/>
  <c r="F62" i="8"/>
  <c r="R61" i="8"/>
  <c r="P61" i="8"/>
  <c r="N61" i="8"/>
  <c r="L61" i="8"/>
  <c r="J61" i="8"/>
  <c r="H61" i="8"/>
  <c r="F61" i="8"/>
  <c r="R60" i="8"/>
  <c r="P60" i="8"/>
  <c r="N60" i="8"/>
  <c r="L60" i="8"/>
  <c r="J60" i="8"/>
  <c r="H60" i="8"/>
  <c r="F60" i="8"/>
  <c r="R59" i="8"/>
  <c r="P59" i="8"/>
  <c r="N59" i="8"/>
  <c r="L59" i="8"/>
  <c r="J59" i="8"/>
  <c r="H59" i="8"/>
  <c r="F59" i="8"/>
  <c r="R58" i="8"/>
  <c r="P58" i="8"/>
  <c r="N58" i="8"/>
  <c r="L58" i="8"/>
  <c r="J58" i="8"/>
  <c r="H58" i="8"/>
  <c r="F58" i="8"/>
  <c r="R52" i="8"/>
  <c r="P52" i="8"/>
  <c r="N52" i="8"/>
  <c r="L52" i="8"/>
  <c r="J52" i="8"/>
  <c r="H52" i="8"/>
  <c r="F52" i="8"/>
  <c r="R51" i="8"/>
  <c r="P51" i="8"/>
  <c r="N51" i="8"/>
  <c r="L51" i="8"/>
  <c r="J51" i="8"/>
  <c r="H51" i="8"/>
  <c r="F51" i="8"/>
  <c r="R50" i="8"/>
  <c r="P50" i="8"/>
  <c r="N50" i="8"/>
  <c r="L50" i="8"/>
  <c r="J50" i="8"/>
  <c r="H50" i="8"/>
  <c r="F50" i="8"/>
  <c r="R32" i="8"/>
  <c r="P32" i="8"/>
  <c r="N32" i="8"/>
  <c r="L32" i="8"/>
  <c r="J32" i="8"/>
  <c r="H32" i="8"/>
  <c r="F32" i="8"/>
  <c r="R28" i="8"/>
  <c r="P28" i="8"/>
  <c r="N28" i="8"/>
  <c r="L28" i="8"/>
  <c r="J28" i="8"/>
  <c r="H28" i="8"/>
  <c r="F28" i="8"/>
  <c r="R24" i="8"/>
  <c r="P24" i="8"/>
  <c r="N24" i="8"/>
  <c r="L24" i="8"/>
  <c r="J24" i="8"/>
  <c r="H24" i="8"/>
  <c r="F24" i="8"/>
  <c r="R53" i="8"/>
  <c r="P53" i="8"/>
  <c r="N53" i="8"/>
  <c r="L53" i="8"/>
  <c r="J53" i="8"/>
  <c r="H53" i="8"/>
  <c r="F53" i="8"/>
  <c r="R40" i="8"/>
  <c r="P40" i="8"/>
  <c r="N40" i="8"/>
  <c r="L40" i="8"/>
  <c r="J40" i="8"/>
  <c r="H40" i="8"/>
  <c r="F40" i="8"/>
  <c r="R21" i="8"/>
  <c r="P21" i="8"/>
  <c r="N21" i="8"/>
  <c r="L21" i="8"/>
  <c r="J21" i="8"/>
  <c r="H21" i="8"/>
  <c r="F21" i="8"/>
  <c r="R22" i="8"/>
  <c r="P22" i="8"/>
  <c r="N22" i="8"/>
  <c r="L22" i="8"/>
  <c r="J22" i="8"/>
  <c r="H22" i="8"/>
  <c r="F22" i="8"/>
  <c r="R19" i="8"/>
  <c r="P19" i="8"/>
  <c r="N19" i="8"/>
  <c r="L19" i="8"/>
  <c r="J19" i="8"/>
  <c r="H19" i="8"/>
  <c r="F19" i="8"/>
  <c r="R39" i="8"/>
  <c r="P39" i="8"/>
  <c r="N39" i="8"/>
  <c r="L39" i="8"/>
  <c r="J39" i="8"/>
  <c r="H39" i="8"/>
  <c r="F39" i="8"/>
  <c r="R49" i="8"/>
  <c r="P49" i="8"/>
  <c r="N49" i="8"/>
  <c r="L49" i="8"/>
  <c r="J49" i="8"/>
  <c r="H49" i="8"/>
  <c r="F49" i="8"/>
  <c r="R36" i="8"/>
  <c r="P36" i="8"/>
  <c r="N36" i="8"/>
  <c r="L36" i="8"/>
  <c r="J36" i="8"/>
  <c r="H36" i="8"/>
  <c r="F36" i="8"/>
  <c r="R35" i="8"/>
  <c r="P35" i="8"/>
  <c r="N35" i="8"/>
  <c r="L35" i="8"/>
  <c r="J35" i="8"/>
  <c r="H35" i="8"/>
  <c r="F35" i="8"/>
  <c r="R43" i="8"/>
  <c r="P43" i="8"/>
  <c r="N43" i="8"/>
  <c r="L43" i="8"/>
  <c r="J43" i="8"/>
  <c r="H43" i="8"/>
  <c r="F43" i="8"/>
  <c r="R29" i="8"/>
  <c r="P29" i="8"/>
  <c r="N29" i="8"/>
  <c r="L29" i="8"/>
  <c r="J29" i="8"/>
  <c r="H29" i="8"/>
  <c r="F29" i="8"/>
  <c r="R33" i="8"/>
  <c r="P33" i="8"/>
  <c r="N33" i="8"/>
  <c r="L33" i="8"/>
  <c r="J33" i="8"/>
  <c r="H33" i="8"/>
  <c r="F33" i="8"/>
  <c r="R25" i="8"/>
  <c r="P25" i="8"/>
  <c r="N25" i="8"/>
  <c r="L25" i="8"/>
  <c r="J25" i="8"/>
  <c r="H25" i="8"/>
  <c r="F25" i="8"/>
  <c r="R12" i="8"/>
  <c r="P12" i="8"/>
  <c r="N12" i="8"/>
  <c r="L12" i="8"/>
  <c r="J12" i="8"/>
  <c r="H12" i="8"/>
  <c r="F12" i="8"/>
  <c r="R14" i="8"/>
  <c r="P14" i="8"/>
  <c r="N14" i="8"/>
  <c r="L14" i="8"/>
  <c r="J14" i="8"/>
  <c r="H14" i="8"/>
  <c r="F14" i="8"/>
  <c r="R57" i="8"/>
  <c r="P57" i="8"/>
  <c r="N57" i="8"/>
  <c r="L57" i="8"/>
  <c r="J57" i="8"/>
  <c r="H57" i="8"/>
  <c r="F57" i="8"/>
  <c r="R56" i="8"/>
  <c r="P56" i="8"/>
  <c r="N56" i="8"/>
  <c r="L56" i="8"/>
  <c r="J56" i="8"/>
  <c r="H56" i="8"/>
  <c r="F56" i="8"/>
  <c r="R44" i="8"/>
  <c r="P44" i="8"/>
  <c r="N44" i="8"/>
  <c r="L44" i="8"/>
  <c r="J44" i="8"/>
  <c r="H44" i="8"/>
  <c r="F44" i="8"/>
  <c r="R55" i="8"/>
  <c r="P55" i="8"/>
  <c r="N55" i="8"/>
  <c r="L55" i="8"/>
  <c r="J55" i="8"/>
  <c r="H55" i="8"/>
  <c r="F55" i="8"/>
  <c r="R41" i="8"/>
  <c r="P41" i="8"/>
  <c r="N41" i="8"/>
  <c r="L41" i="8"/>
  <c r="J41" i="8"/>
  <c r="H41" i="8"/>
  <c r="F41" i="8"/>
  <c r="R38" i="8"/>
  <c r="P38" i="8"/>
  <c r="N38" i="8"/>
  <c r="L38" i="8"/>
  <c r="J38" i="8"/>
  <c r="H38" i="8"/>
  <c r="F38" i="8"/>
  <c r="R54" i="8"/>
  <c r="P54" i="8"/>
  <c r="N54" i="8"/>
  <c r="L54" i="8"/>
  <c r="J54" i="8"/>
  <c r="H54" i="8"/>
  <c r="F54" i="8"/>
  <c r="R45" i="8"/>
  <c r="P45" i="8"/>
  <c r="N45" i="8"/>
  <c r="L45" i="8"/>
  <c r="J45" i="8"/>
  <c r="H45" i="8"/>
  <c r="F45" i="8"/>
  <c r="R48" i="8"/>
  <c r="P48" i="8"/>
  <c r="N48" i="8"/>
  <c r="L48" i="8"/>
  <c r="J48" i="8"/>
  <c r="H48" i="8"/>
  <c r="F48" i="8"/>
  <c r="R46" i="8"/>
  <c r="P46" i="8"/>
  <c r="N46" i="8"/>
  <c r="L46" i="8"/>
  <c r="J46" i="8"/>
  <c r="H46" i="8"/>
  <c r="F46" i="8"/>
  <c r="R47" i="8"/>
  <c r="P47" i="8"/>
  <c r="N47" i="8"/>
  <c r="L47" i="8"/>
  <c r="J47" i="8"/>
  <c r="H47" i="8"/>
  <c r="F47" i="8"/>
  <c r="R34" i="8"/>
  <c r="P34" i="8"/>
  <c r="N34" i="8"/>
  <c r="L34" i="8"/>
  <c r="J34" i="8"/>
  <c r="H34" i="8"/>
  <c r="F34" i="8"/>
  <c r="R27" i="8"/>
  <c r="P27" i="8"/>
  <c r="N27" i="8"/>
  <c r="L27" i="8"/>
  <c r="J27" i="8"/>
  <c r="H27" i="8"/>
  <c r="F27" i="8"/>
  <c r="R42" i="8"/>
  <c r="P42" i="8"/>
  <c r="N42" i="8"/>
  <c r="L42" i="8"/>
  <c r="J42" i="8"/>
  <c r="H42" i="8"/>
  <c r="F42" i="8"/>
  <c r="R18" i="8"/>
  <c r="P18" i="8"/>
  <c r="N18" i="8"/>
  <c r="L18" i="8"/>
  <c r="J18" i="8"/>
  <c r="H18" i="8"/>
  <c r="F18" i="8"/>
  <c r="R30" i="8"/>
  <c r="P30" i="8"/>
  <c r="N30" i="8"/>
  <c r="L30" i="8"/>
  <c r="J30" i="8"/>
  <c r="H30" i="8"/>
  <c r="F30" i="8"/>
  <c r="R37" i="8"/>
  <c r="P37" i="8"/>
  <c r="N37" i="8"/>
  <c r="L37" i="8"/>
  <c r="J37" i="8"/>
  <c r="H37" i="8"/>
  <c r="F37" i="8"/>
  <c r="R26" i="8"/>
  <c r="P26" i="8"/>
  <c r="N26" i="8"/>
  <c r="L26" i="8"/>
  <c r="J26" i="8"/>
  <c r="H26" i="8"/>
  <c r="F26" i="8"/>
  <c r="R23" i="8"/>
  <c r="P23" i="8"/>
  <c r="N23" i="8"/>
  <c r="L23" i="8"/>
  <c r="J23" i="8"/>
  <c r="H23" i="8"/>
  <c r="F23" i="8"/>
  <c r="R16" i="8"/>
  <c r="P16" i="8"/>
  <c r="N16" i="8"/>
  <c r="L16" i="8"/>
  <c r="J16" i="8"/>
  <c r="H16" i="8"/>
  <c r="F16" i="8"/>
  <c r="R15" i="8"/>
  <c r="P15" i="8"/>
  <c r="N15" i="8"/>
  <c r="L15" i="8"/>
  <c r="J15" i="8"/>
  <c r="H15" i="8"/>
  <c r="F15" i="8"/>
  <c r="R20" i="8"/>
  <c r="P20" i="8"/>
  <c r="N20" i="8"/>
  <c r="L20" i="8"/>
  <c r="J20" i="8"/>
  <c r="H20" i="8"/>
  <c r="F20" i="8"/>
  <c r="R31" i="8"/>
  <c r="P31" i="8"/>
  <c r="N31" i="8"/>
  <c r="L31" i="8"/>
  <c r="J31" i="8"/>
  <c r="H31" i="8"/>
  <c r="F31" i="8"/>
  <c r="R17" i="8"/>
  <c r="P17" i="8"/>
  <c r="N17" i="8"/>
  <c r="L17" i="8"/>
  <c r="J17" i="8"/>
  <c r="H17" i="8"/>
  <c r="F17" i="8"/>
  <c r="R10" i="8"/>
  <c r="P10" i="8"/>
  <c r="N10" i="8"/>
  <c r="L10" i="8"/>
  <c r="J10" i="8"/>
  <c r="H10" i="8"/>
  <c r="F10" i="8"/>
  <c r="R11" i="8"/>
  <c r="P11" i="8"/>
  <c r="N11" i="8"/>
  <c r="L11" i="8"/>
  <c r="J11" i="8"/>
  <c r="H11" i="8"/>
  <c r="F11" i="8"/>
  <c r="R13" i="8"/>
  <c r="P13" i="8"/>
  <c r="N13" i="8"/>
  <c r="L13" i="8"/>
  <c r="J13" i="8"/>
  <c r="H13" i="8"/>
  <c r="F13" i="8"/>
  <c r="R9" i="8"/>
  <c r="P9" i="8"/>
  <c r="N9" i="8"/>
  <c r="L9" i="8"/>
  <c r="J9" i="8"/>
  <c r="H9" i="8"/>
  <c r="F9" i="8"/>
  <c r="R8" i="8"/>
  <c r="P8" i="8"/>
  <c r="N8" i="8"/>
  <c r="L8" i="8"/>
  <c r="J8" i="8"/>
  <c r="H8" i="8"/>
  <c r="F8" i="8"/>
  <c r="R6" i="8"/>
  <c r="P6" i="8"/>
  <c r="N6" i="8"/>
  <c r="L6" i="8"/>
  <c r="J6" i="8"/>
  <c r="H6" i="8"/>
  <c r="F6" i="8"/>
  <c r="R7" i="8"/>
  <c r="P7" i="8"/>
  <c r="N7" i="8"/>
  <c r="L7" i="8"/>
  <c r="J7" i="8"/>
  <c r="H7" i="8"/>
  <c r="F7" i="8"/>
  <c r="R55" i="5"/>
  <c r="P55" i="5"/>
  <c r="N55" i="5"/>
  <c r="L55" i="5"/>
  <c r="J55" i="5"/>
  <c r="H55" i="5"/>
  <c r="F55" i="5"/>
  <c r="R54" i="5"/>
  <c r="P54" i="5"/>
  <c r="N54" i="5"/>
  <c r="L54" i="5"/>
  <c r="J54" i="5"/>
  <c r="H54" i="5"/>
  <c r="F54" i="5"/>
  <c r="R53" i="5"/>
  <c r="P53" i="5"/>
  <c r="N53" i="5"/>
  <c r="L53" i="5"/>
  <c r="J53" i="5"/>
  <c r="H53" i="5"/>
  <c r="F53" i="5"/>
  <c r="R52" i="5"/>
  <c r="P52" i="5"/>
  <c r="N52" i="5"/>
  <c r="L52" i="5"/>
  <c r="J52" i="5"/>
  <c r="H52" i="5"/>
  <c r="F52" i="5"/>
  <c r="R51" i="5"/>
  <c r="P51" i="5"/>
  <c r="N51" i="5"/>
  <c r="L51" i="5"/>
  <c r="J51" i="5"/>
  <c r="H51" i="5"/>
  <c r="F51" i="5"/>
  <c r="R50" i="5"/>
  <c r="P50" i="5"/>
  <c r="N50" i="5"/>
  <c r="L50" i="5"/>
  <c r="J50" i="5"/>
  <c r="H50" i="5"/>
  <c r="F50" i="5"/>
  <c r="R49" i="5"/>
  <c r="P49" i="5"/>
  <c r="N49" i="5"/>
  <c r="L49" i="5"/>
  <c r="J49" i="5"/>
  <c r="H49" i="5"/>
  <c r="F49" i="5"/>
  <c r="R48" i="5"/>
  <c r="P48" i="5"/>
  <c r="N48" i="5"/>
  <c r="L48" i="5"/>
  <c r="J48" i="5"/>
  <c r="H48" i="5"/>
  <c r="F48" i="5"/>
  <c r="R47" i="5"/>
  <c r="P47" i="5"/>
  <c r="N47" i="5"/>
  <c r="L47" i="5"/>
  <c r="J47" i="5"/>
  <c r="H47" i="5"/>
  <c r="F47" i="5"/>
  <c r="R46" i="5"/>
  <c r="P46" i="5"/>
  <c r="N46" i="5"/>
  <c r="L46" i="5"/>
  <c r="J46" i="5"/>
  <c r="H46" i="5"/>
  <c r="F46" i="5"/>
  <c r="R45" i="5"/>
  <c r="P45" i="5"/>
  <c r="N45" i="5"/>
  <c r="L45" i="5"/>
  <c r="J45" i="5"/>
  <c r="H45" i="5"/>
  <c r="F45" i="5"/>
  <c r="R44" i="5"/>
  <c r="P44" i="5"/>
  <c r="N44" i="5"/>
  <c r="L44" i="5"/>
  <c r="J44" i="5"/>
  <c r="H44" i="5"/>
  <c r="F44" i="5"/>
  <c r="R43" i="5"/>
  <c r="P43" i="5"/>
  <c r="N43" i="5"/>
  <c r="L43" i="5"/>
  <c r="J43" i="5"/>
  <c r="H43" i="5"/>
  <c r="F43" i="5"/>
  <c r="R42" i="5"/>
  <c r="P42" i="5"/>
  <c r="N42" i="5"/>
  <c r="L42" i="5"/>
  <c r="J42" i="5"/>
  <c r="H42" i="5"/>
  <c r="F42" i="5"/>
  <c r="R41" i="5"/>
  <c r="P41" i="5"/>
  <c r="N41" i="5"/>
  <c r="L41" i="5"/>
  <c r="J41" i="5"/>
  <c r="H41" i="5"/>
  <c r="F41" i="5"/>
  <c r="R40" i="5"/>
  <c r="P40" i="5"/>
  <c r="N40" i="5"/>
  <c r="L40" i="5"/>
  <c r="J40" i="5"/>
  <c r="H40" i="5"/>
  <c r="F40" i="5"/>
  <c r="R39" i="5"/>
  <c r="P39" i="5"/>
  <c r="N39" i="5"/>
  <c r="L39" i="5"/>
  <c r="J39" i="5"/>
  <c r="H39" i="5"/>
  <c r="F39" i="5"/>
  <c r="R38" i="5"/>
  <c r="P38" i="5"/>
  <c r="N38" i="5"/>
  <c r="L38" i="5"/>
  <c r="J38" i="5"/>
  <c r="H38" i="5"/>
  <c r="F38" i="5"/>
  <c r="R37" i="5"/>
  <c r="P37" i="5"/>
  <c r="N37" i="5"/>
  <c r="L37" i="5"/>
  <c r="J37" i="5"/>
  <c r="H37" i="5"/>
  <c r="F37" i="5"/>
  <c r="R36" i="5"/>
  <c r="P36" i="5"/>
  <c r="N36" i="5"/>
  <c r="L36" i="5"/>
  <c r="J36" i="5"/>
  <c r="H36" i="5"/>
  <c r="F36" i="5"/>
  <c r="R35" i="5"/>
  <c r="P35" i="5"/>
  <c r="N35" i="5"/>
  <c r="L35" i="5"/>
  <c r="J35" i="5"/>
  <c r="H35" i="5"/>
  <c r="F35" i="5"/>
  <c r="R34" i="5"/>
  <c r="P34" i="5"/>
  <c r="N34" i="5"/>
  <c r="L34" i="5"/>
  <c r="J34" i="5"/>
  <c r="H34" i="5"/>
  <c r="F34" i="5"/>
  <c r="R33" i="5"/>
  <c r="P33" i="5"/>
  <c r="N33" i="5"/>
  <c r="L33" i="5"/>
  <c r="J33" i="5"/>
  <c r="H33" i="5"/>
  <c r="F33" i="5"/>
  <c r="R32" i="5"/>
  <c r="P32" i="5"/>
  <c r="N32" i="5"/>
  <c r="L32" i="5"/>
  <c r="J32" i="5"/>
  <c r="H32" i="5"/>
  <c r="F32" i="5"/>
  <c r="R31" i="5"/>
  <c r="P31" i="5"/>
  <c r="N31" i="5"/>
  <c r="L31" i="5"/>
  <c r="J31" i="5"/>
  <c r="H31" i="5"/>
  <c r="F31" i="5"/>
  <c r="R30" i="5"/>
  <c r="P30" i="5"/>
  <c r="N30" i="5"/>
  <c r="L30" i="5"/>
  <c r="J30" i="5"/>
  <c r="H30" i="5"/>
  <c r="F30" i="5"/>
  <c r="R29" i="5"/>
  <c r="P29" i="5"/>
  <c r="N29" i="5"/>
  <c r="L29" i="5"/>
  <c r="J29" i="5"/>
  <c r="H29" i="5"/>
  <c r="F29" i="5"/>
  <c r="R28" i="5"/>
  <c r="P28" i="5"/>
  <c r="N28" i="5"/>
  <c r="L28" i="5"/>
  <c r="J28" i="5"/>
  <c r="H28" i="5"/>
  <c r="F28" i="5"/>
  <c r="R27" i="5"/>
  <c r="P27" i="5"/>
  <c r="N27" i="5"/>
  <c r="L27" i="5"/>
  <c r="J27" i="5"/>
  <c r="H27" i="5"/>
  <c r="F27" i="5"/>
  <c r="R26" i="5"/>
  <c r="P26" i="5"/>
  <c r="N26" i="5"/>
  <c r="L26" i="5"/>
  <c r="J26" i="5"/>
  <c r="H26" i="5"/>
  <c r="F26" i="5"/>
  <c r="R25" i="5"/>
  <c r="P25" i="5"/>
  <c r="N25" i="5"/>
  <c r="L25" i="5"/>
  <c r="J25" i="5"/>
  <c r="H25" i="5"/>
  <c r="F25" i="5"/>
  <c r="R12" i="5"/>
  <c r="P12" i="5"/>
  <c r="N12" i="5"/>
  <c r="L12" i="5"/>
  <c r="J12" i="5"/>
  <c r="H12" i="5"/>
  <c r="R24" i="5"/>
  <c r="P24" i="5"/>
  <c r="N24" i="5"/>
  <c r="L24" i="5"/>
  <c r="J24" i="5"/>
  <c r="H24" i="5"/>
  <c r="F24" i="5"/>
  <c r="R23" i="5"/>
  <c r="P23" i="5"/>
  <c r="N23" i="5"/>
  <c r="L23" i="5"/>
  <c r="J23" i="5"/>
  <c r="H23" i="5"/>
  <c r="R22" i="5"/>
  <c r="P22" i="5"/>
  <c r="N22" i="5"/>
  <c r="L22" i="5"/>
  <c r="J22" i="5"/>
  <c r="H22" i="5"/>
  <c r="R21" i="5"/>
  <c r="P21" i="5"/>
  <c r="N21" i="5"/>
  <c r="L21" i="5"/>
  <c r="J21" i="5"/>
  <c r="H21" i="5"/>
  <c r="R20" i="5"/>
  <c r="P20" i="5"/>
  <c r="N20" i="5"/>
  <c r="L20" i="5"/>
  <c r="J20" i="5"/>
  <c r="H20" i="5"/>
  <c r="R19" i="5"/>
  <c r="P19" i="5"/>
  <c r="N19" i="5"/>
  <c r="L19" i="5"/>
  <c r="J19" i="5"/>
  <c r="H19" i="5"/>
  <c r="R18" i="5"/>
  <c r="P18" i="5"/>
  <c r="N18" i="5"/>
  <c r="L18" i="5"/>
  <c r="J18" i="5"/>
  <c r="H18" i="5"/>
  <c r="R17" i="5"/>
  <c r="P17" i="5"/>
  <c r="N17" i="5"/>
  <c r="L17" i="5"/>
  <c r="J17" i="5"/>
  <c r="H17" i="5"/>
  <c r="R16" i="5"/>
  <c r="P16" i="5"/>
  <c r="N16" i="5"/>
  <c r="L16" i="5"/>
  <c r="J16" i="5"/>
  <c r="H16" i="5"/>
  <c r="R13" i="5"/>
  <c r="P13" i="5"/>
  <c r="N13" i="5"/>
  <c r="L13" i="5"/>
  <c r="J13" i="5"/>
  <c r="H13" i="5"/>
  <c r="R14" i="5"/>
  <c r="P14" i="5"/>
  <c r="N14" i="5"/>
  <c r="L14" i="5"/>
  <c r="J14" i="5"/>
  <c r="H14" i="5"/>
  <c r="R9" i="5"/>
  <c r="P9" i="5"/>
  <c r="N9" i="5"/>
  <c r="L9" i="5"/>
  <c r="J9" i="5"/>
  <c r="H9" i="5"/>
  <c r="F9" i="5"/>
  <c r="R15" i="5"/>
  <c r="P15" i="5"/>
  <c r="N15" i="5"/>
  <c r="L15" i="5"/>
  <c r="J15" i="5"/>
  <c r="H15" i="5"/>
  <c r="F15" i="5"/>
  <c r="R8" i="5"/>
  <c r="P8" i="5"/>
  <c r="N8" i="5"/>
  <c r="L8" i="5"/>
  <c r="J8" i="5"/>
  <c r="H8" i="5"/>
  <c r="F8" i="5"/>
  <c r="R7" i="5"/>
  <c r="P7" i="5"/>
  <c r="N7" i="5"/>
  <c r="L7" i="5"/>
  <c r="J7" i="5"/>
  <c r="H7" i="5"/>
  <c r="R11" i="5"/>
  <c r="P11" i="5"/>
  <c r="N11" i="5"/>
  <c r="J11" i="5"/>
  <c r="H11" i="5"/>
  <c r="R10" i="5"/>
  <c r="P10" i="5"/>
  <c r="N10" i="5"/>
  <c r="L10" i="5"/>
  <c r="J10" i="5"/>
  <c r="H10" i="5"/>
  <c r="F10" i="5"/>
  <c r="R6" i="5"/>
  <c r="P6" i="5"/>
  <c r="N6" i="5"/>
  <c r="L6" i="5"/>
  <c r="J6" i="5"/>
  <c r="H6" i="5"/>
  <c r="F6" i="5"/>
  <c r="H9" i="4"/>
  <c r="J9" i="4"/>
  <c r="L9" i="4"/>
  <c r="N9" i="4"/>
  <c r="P9" i="4"/>
  <c r="R9" i="4"/>
  <c r="H7" i="4"/>
  <c r="J7" i="4"/>
  <c r="L7" i="4"/>
  <c r="N7" i="4"/>
  <c r="P7" i="4"/>
  <c r="R7" i="4"/>
  <c r="H12" i="4"/>
  <c r="J12" i="4"/>
  <c r="L12" i="4"/>
  <c r="N12" i="4"/>
  <c r="P12" i="4"/>
  <c r="R12" i="4"/>
  <c r="H10" i="4"/>
  <c r="J10" i="4"/>
  <c r="L10" i="4"/>
  <c r="N10" i="4"/>
  <c r="P10" i="4"/>
  <c r="R10" i="4"/>
  <c r="H17" i="4"/>
  <c r="J17" i="4"/>
  <c r="L17" i="4"/>
  <c r="N17" i="4"/>
  <c r="P17" i="4"/>
  <c r="R17" i="4"/>
  <c r="H8" i="4"/>
  <c r="J8" i="4"/>
  <c r="L8" i="4"/>
  <c r="N8" i="4"/>
  <c r="P8" i="4"/>
  <c r="R8" i="4"/>
  <c r="H20" i="4"/>
  <c r="J20" i="4"/>
  <c r="L20" i="4"/>
  <c r="N20" i="4"/>
  <c r="P20" i="4"/>
  <c r="R20" i="4"/>
  <c r="H11" i="4"/>
  <c r="J11" i="4"/>
  <c r="L11" i="4"/>
  <c r="N11" i="4"/>
  <c r="P11" i="4"/>
  <c r="R11" i="4"/>
  <c r="H14" i="4"/>
  <c r="J14" i="4"/>
  <c r="L14" i="4"/>
  <c r="N14" i="4"/>
  <c r="P14" i="4"/>
  <c r="R14" i="4"/>
  <c r="H21" i="4"/>
  <c r="J21" i="4"/>
  <c r="L21" i="4"/>
  <c r="N21" i="4"/>
  <c r="P21" i="4"/>
  <c r="R21" i="4"/>
  <c r="H19" i="4"/>
  <c r="J19" i="4"/>
  <c r="L19" i="4"/>
  <c r="N19" i="4"/>
  <c r="P19" i="4"/>
  <c r="R19" i="4"/>
  <c r="H13" i="4"/>
  <c r="J13" i="4"/>
  <c r="L13" i="4"/>
  <c r="N13" i="4"/>
  <c r="P13" i="4"/>
  <c r="R13" i="4"/>
  <c r="H15" i="4"/>
  <c r="J15" i="4"/>
  <c r="L15" i="4"/>
  <c r="N15" i="4"/>
  <c r="P15" i="4"/>
  <c r="R15" i="4"/>
  <c r="H28" i="4"/>
  <c r="J28" i="4"/>
  <c r="L28" i="4"/>
  <c r="N28" i="4"/>
  <c r="P28" i="4"/>
  <c r="R28" i="4"/>
  <c r="H35" i="4"/>
  <c r="J35" i="4"/>
  <c r="L35" i="4"/>
  <c r="N35" i="4"/>
  <c r="P35" i="4"/>
  <c r="R35" i="4"/>
  <c r="H25" i="4"/>
  <c r="J25" i="4"/>
  <c r="L25" i="4"/>
  <c r="N25" i="4"/>
  <c r="P25" i="4"/>
  <c r="R25" i="4"/>
  <c r="H24" i="4"/>
  <c r="J24" i="4"/>
  <c r="L24" i="4"/>
  <c r="N24" i="4"/>
  <c r="P24" i="4"/>
  <c r="R24" i="4"/>
  <c r="H16" i="4"/>
  <c r="J16" i="4"/>
  <c r="L16" i="4"/>
  <c r="N16" i="4"/>
  <c r="P16" i="4"/>
  <c r="R16" i="4"/>
  <c r="H32" i="4"/>
  <c r="J32" i="4"/>
  <c r="L32" i="4"/>
  <c r="N32" i="4"/>
  <c r="P32" i="4"/>
  <c r="R32" i="4"/>
  <c r="H34" i="4"/>
  <c r="J34" i="4"/>
  <c r="L34" i="4"/>
  <c r="N34" i="4"/>
  <c r="P34" i="4"/>
  <c r="R34" i="4"/>
  <c r="H26" i="4"/>
  <c r="J26" i="4"/>
  <c r="L26" i="4"/>
  <c r="N26" i="4"/>
  <c r="P26" i="4"/>
  <c r="R26" i="4"/>
  <c r="H27" i="4"/>
  <c r="J27" i="4"/>
  <c r="L27" i="4"/>
  <c r="N27" i="4"/>
  <c r="P27" i="4"/>
  <c r="R27" i="4"/>
  <c r="H18" i="4"/>
  <c r="J18" i="4"/>
  <c r="L18" i="4"/>
  <c r="N18" i="4"/>
  <c r="P18" i="4"/>
  <c r="R18" i="4"/>
  <c r="H22" i="4"/>
  <c r="J22" i="4"/>
  <c r="L22" i="4"/>
  <c r="N22" i="4"/>
  <c r="P22" i="4"/>
  <c r="R22" i="4"/>
  <c r="H23" i="4"/>
  <c r="J23" i="4"/>
  <c r="L23" i="4"/>
  <c r="N23" i="4"/>
  <c r="P23" i="4"/>
  <c r="R23" i="4"/>
  <c r="H31" i="4"/>
  <c r="J31" i="4"/>
  <c r="L31" i="4"/>
  <c r="N31" i="4"/>
  <c r="P31" i="4"/>
  <c r="R31" i="4"/>
  <c r="H29" i="4"/>
  <c r="J29" i="4"/>
  <c r="N29" i="4"/>
  <c r="P29" i="4"/>
  <c r="R29" i="4"/>
  <c r="H30" i="4"/>
  <c r="J30" i="4"/>
  <c r="L30" i="4"/>
  <c r="N30" i="4"/>
  <c r="P30" i="4"/>
  <c r="R30" i="4"/>
  <c r="H33" i="4"/>
  <c r="J33" i="4"/>
  <c r="L33" i="4"/>
  <c r="N33" i="4"/>
  <c r="P33" i="4"/>
  <c r="R33" i="4"/>
  <c r="H36" i="4"/>
  <c r="J36" i="4"/>
  <c r="L36" i="4"/>
  <c r="N36" i="4"/>
  <c r="P36" i="4"/>
  <c r="R36" i="4"/>
  <c r="H37" i="4"/>
  <c r="J37" i="4"/>
  <c r="L37" i="4"/>
  <c r="N37" i="4"/>
  <c r="P37" i="4"/>
  <c r="R37" i="4"/>
  <c r="H38" i="4"/>
  <c r="J38" i="4"/>
  <c r="L38" i="4"/>
  <c r="N38" i="4"/>
  <c r="P38" i="4"/>
  <c r="R38" i="4"/>
  <c r="H39" i="4"/>
  <c r="J39" i="4"/>
  <c r="L39" i="4"/>
  <c r="N39" i="4"/>
  <c r="P39" i="4"/>
  <c r="R39" i="4"/>
  <c r="H40" i="4"/>
  <c r="J40" i="4"/>
  <c r="L40" i="4"/>
  <c r="N40" i="4"/>
  <c r="P40" i="4"/>
  <c r="R40" i="4"/>
  <c r="H41" i="4"/>
  <c r="J41" i="4"/>
  <c r="L41" i="4"/>
  <c r="N41" i="4"/>
  <c r="P41" i="4"/>
  <c r="R41" i="4"/>
  <c r="H42" i="4"/>
  <c r="J42" i="4"/>
  <c r="L42" i="4"/>
  <c r="N42" i="4"/>
  <c r="P42" i="4"/>
  <c r="R42" i="4"/>
  <c r="H43" i="4"/>
  <c r="J43" i="4"/>
  <c r="L43" i="4"/>
  <c r="N43" i="4"/>
  <c r="P43" i="4"/>
  <c r="R43" i="4"/>
  <c r="H44" i="4"/>
  <c r="J44" i="4"/>
  <c r="L44" i="4"/>
  <c r="N44" i="4"/>
  <c r="P44" i="4"/>
  <c r="R44" i="4"/>
  <c r="H45" i="4"/>
  <c r="J45" i="4"/>
  <c r="L45" i="4"/>
  <c r="N45" i="4"/>
  <c r="P45" i="4"/>
  <c r="R45" i="4"/>
  <c r="H46" i="4"/>
  <c r="J46" i="4"/>
  <c r="L46" i="4"/>
  <c r="N46" i="4"/>
  <c r="P46" i="4"/>
  <c r="R46" i="4"/>
  <c r="H47" i="4"/>
  <c r="J47" i="4"/>
  <c r="L47" i="4"/>
  <c r="N47" i="4"/>
  <c r="P47" i="4"/>
  <c r="R47" i="4"/>
  <c r="H48" i="4"/>
  <c r="J48" i="4"/>
  <c r="L48" i="4"/>
  <c r="N48" i="4"/>
  <c r="P48" i="4"/>
  <c r="R48" i="4"/>
  <c r="H49" i="4"/>
  <c r="J49" i="4"/>
  <c r="L49" i="4"/>
  <c r="N49" i="4"/>
  <c r="P49" i="4"/>
  <c r="R49" i="4"/>
  <c r="H50" i="4"/>
  <c r="J50" i="4"/>
  <c r="L50" i="4"/>
  <c r="N50" i="4"/>
  <c r="P50" i="4"/>
  <c r="R50" i="4"/>
  <c r="H51" i="4"/>
  <c r="J51" i="4"/>
  <c r="L51" i="4"/>
  <c r="N51" i="4"/>
  <c r="P51" i="4"/>
  <c r="R51" i="4"/>
  <c r="H52" i="4"/>
  <c r="J52" i="4"/>
  <c r="L52" i="4"/>
  <c r="N52" i="4"/>
  <c r="P52" i="4"/>
  <c r="R52" i="4"/>
  <c r="H53" i="4"/>
  <c r="J53" i="4"/>
  <c r="L53" i="4"/>
  <c r="N53" i="4"/>
  <c r="P53" i="4"/>
  <c r="R53" i="4"/>
  <c r="H54" i="4"/>
  <c r="J54" i="4"/>
  <c r="L54" i="4"/>
  <c r="N54" i="4"/>
  <c r="P54" i="4"/>
  <c r="R54" i="4"/>
  <c r="H55" i="4"/>
  <c r="J55" i="4"/>
  <c r="L55" i="4"/>
  <c r="N55" i="4"/>
  <c r="P55" i="4"/>
  <c r="R55" i="4"/>
  <c r="H56" i="4"/>
  <c r="J56" i="4"/>
  <c r="L56" i="4"/>
  <c r="N56" i="4"/>
  <c r="P56" i="4"/>
  <c r="R56" i="4"/>
  <c r="H57" i="4"/>
  <c r="J57" i="4"/>
  <c r="L57" i="4"/>
  <c r="N57" i="4"/>
  <c r="P57" i="4"/>
  <c r="R57" i="4"/>
  <c r="H58" i="4"/>
  <c r="J58" i="4"/>
  <c r="L58" i="4"/>
  <c r="N58" i="4"/>
  <c r="P58" i="4"/>
  <c r="R58" i="4"/>
  <c r="H59" i="4"/>
  <c r="J59" i="4"/>
  <c r="L59" i="4"/>
  <c r="N59" i="4"/>
  <c r="P59" i="4"/>
  <c r="R59" i="4"/>
  <c r="H60" i="4"/>
  <c r="J60" i="4"/>
  <c r="L60" i="4"/>
  <c r="N60" i="4"/>
  <c r="P60" i="4"/>
  <c r="R60" i="4"/>
  <c r="H61" i="4"/>
  <c r="J61" i="4"/>
  <c r="L61" i="4"/>
  <c r="N61" i="4"/>
  <c r="P61" i="4"/>
  <c r="R61" i="4"/>
  <c r="H62" i="4"/>
  <c r="J62" i="4"/>
  <c r="L62" i="4"/>
  <c r="N62" i="4"/>
  <c r="P62" i="4"/>
  <c r="R62" i="4"/>
  <c r="H63" i="4"/>
  <c r="J63" i="4"/>
  <c r="L63" i="4"/>
  <c r="N63" i="4"/>
  <c r="P63" i="4"/>
  <c r="R63" i="4"/>
  <c r="H64" i="4"/>
  <c r="J64" i="4"/>
  <c r="L64" i="4"/>
  <c r="N64" i="4"/>
  <c r="P64" i="4"/>
  <c r="R64" i="4"/>
  <c r="H65" i="4"/>
  <c r="J65" i="4"/>
  <c r="L65" i="4"/>
  <c r="N65" i="4"/>
  <c r="P65" i="4"/>
  <c r="R65" i="4"/>
  <c r="H66" i="4"/>
  <c r="J66" i="4"/>
  <c r="L66" i="4"/>
  <c r="N66" i="4"/>
  <c r="P66" i="4"/>
  <c r="R66" i="4"/>
  <c r="H67" i="4"/>
  <c r="J67" i="4"/>
  <c r="L67" i="4"/>
  <c r="N67" i="4"/>
  <c r="P67" i="4"/>
  <c r="R67" i="4"/>
  <c r="H68" i="4"/>
  <c r="J68" i="4"/>
  <c r="L68" i="4"/>
  <c r="N68" i="4"/>
  <c r="P68" i="4"/>
  <c r="R68" i="4"/>
  <c r="H69" i="4"/>
  <c r="J69" i="4"/>
  <c r="L69" i="4"/>
  <c r="N69" i="4"/>
  <c r="P69" i="4"/>
  <c r="R69" i="4"/>
  <c r="H70" i="4"/>
  <c r="J70" i="4"/>
  <c r="L70" i="4"/>
  <c r="N70" i="4"/>
  <c r="P70" i="4"/>
  <c r="R70" i="4"/>
  <c r="H71" i="4"/>
  <c r="J71" i="4"/>
  <c r="L71" i="4"/>
  <c r="N71" i="4"/>
  <c r="P71" i="4"/>
  <c r="R71" i="4"/>
  <c r="H72" i="4"/>
  <c r="J72" i="4"/>
  <c r="L72" i="4"/>
  <c r="N72" i="4"/>
  <c r="P72" i="4"/>
  <c r="R72" i="4"/>
  <c r="H73" i="4"/>
  <c r="J73" i="4"/>
  <c r="L73" i="4"/>
  <c r="N73" i="4"/>
  <c r="P73" i="4"/>
  <c r="R73" i="4"/>
  <c r="H74" i="4"/>
  <c r="J74" i="4"/>
  <c r="L74" i="4"/>
  <c r="N74" i="4"/>
  <c r="P74" i="4"/>
  <c r="R74" i="4"/>
  <c r="H75" i="4"/>
  <c r="J75" i="4"/>
  <c r="L75" i="4"/>
  <c r="N75" i="4"/>
  <c r="P75" i="4"/>
  <c r="R75" i="4"/>
  <c r="H76" i="4"/>
  <c r="J76" i="4"/>
  <c r="L76" i="4"/>
  <c r="N76" i="4"/>
  <c r="P76" i="4"/>
  <c r="R76" i="4"/>
  <c r="H77" i="4"/>
  <c r="J77" i="4"/>
  <c r="L77" i="4"/>
  <c r="N77" i="4"/>
  <c r="P77" i="4"/>
  <c r="R77" i="4"/>
  <c r="H78" i="4"/>
  <c r="J78" i="4"/>
  <c r="L78" i="4"/>
  <c r="N78" i="4"/>
  <c r="P78" i="4"/>
  <c r="R78" i="4"/>
  <c r="H79" i="4"/>
  <c r="J79" i="4"/>
  <c r="L79" i="4"/>
  <c r="N79" i="4"/>
  <c r="P79" i="4"/>
  <c r="R79" i="4"/>
  <c r="H80" i="4"/>
  <c r="J80" i="4"/>
  <c r="L80" i="4"/>
  <c r="N80" i="4"/>
  <c r="P80" i="4"/>
  <c r="R80" i="4"/>
  <c r="H81" i="4"/>
  <c r="J81" i="4"/>
  <c r="L81" i="4"/>
  <c r="N81" i="4"/>
  <c r="P81" i="4"/>
  <c r="R81" i="4"/>
  <c r="H82" i="4"/>
  <c r="J82" i="4"/>
  <c r="L82" i="4"/>
  <c r="N82" i="4"/>
  <c r="P82" i="4"/>
  <c r="R82" i="4"/>
  <c r="H83" i="4"/>
  <c r="J83" i="4"/>
  <c r="L83" i="4"/>
  <c r="N83" i="4"/>
  <c r="P83" i="4"/>
  <c r="R83" i="4"/>
  <c r="H84" i="4"/>
  <c r="J84" i="4"/>
  <c r="L84" i="4"/>
  <c r="N84" i="4"/>
  <c r="P84" i="4"/>
  <c r="R84" i="4"/>
  <c r="H85" i="4"/>
  <c r="J85" i="4"/>
  <c r="L85" i="4"/>
  <c r="N85" i="4"/>
  <c r="P85" i="4"/>
  <c r="R85" i="4"/>
  <c r="H86" i="4"/>
  <c r="J86" i="4"/>
  <c r="L86" i="4"/>
  <c r="N86" i="4"/>
  <c r="P86" i="4"/>
  <c r="R86" i="4"/>
  <c r="H87" i="4"/>
  <c r="J87" i="4"/>
  <c r="L87" i="4"/>
  <c r="N87" i="4"/>
  <c r="P87" i="4"/>
  <c r="R87" i="4"/>
  <c r="H88" i="4"/>
  <c r="J88" i="4"/>
  <c r="L88" i="4"/>
  <c r="N88" i="4"/>
  <c r="P88" i="4"/>
  <c r="R88" i="4"/>
  <c r="H89" i="4"/>
  <c r="J89" i="4"/>
  <c r="L89" i="4"/>
  <c r="N89" i="4"/>
  <c r="P89" i="4"/>
  <c r="R89" i="4"/>
  <c r="H90" i="4"/>
  <c r="J90" i="4"/>
  <c r="L90" i="4"/>
  <c r="N90" i="4"/>
  <c r="P90" i="4"/>
  <c r="R90" i="4"/>
  <c r="H91" i="4"/>
  <c r="J91" i="4"/>
  <c r="L91" i="4"/>
  <c r="N91" i="4"/>
  <c r="P91" i="4"/>
  <c r="R91" i="4"/>
  <c r="H92" i="4"/>
  <c r="J92" i="4"/>
  <c r="L92" i="4"/>
  <c r="N92" i="4"/>
  <c r="P92" i="4"/>
  <c r="R92" i="4"/>
  <c r="H93" i="4"/>
  <c r="J93" i="4"/>
  <c r="L93" i="4"/>
  <c r="N93" i="4"/>
  <c r="P93" i="4"/>
  <c r="R93" i="4"/>
  <c r="H94" i="4"/>
  <c r="J94" i="4"/>
  <c r="L94" i="4"/>
  <c r="N94" i="4"/>
  <c r="P94" i="4"/>
  <c r="R94" i="4"/>
  <c r="H95" i="4"/>
  <c r="J95" i="4"/>
  <c r="L95" i="4"/>
  <c r="N95" i="4"/>
  <c r="P95" i="4"/>
  <c r="R95" i="4"/>
  <c r="H96" i="4"/>
  <c r="J96" i="4"/>
  <c r="L96" i="4"/>
  <c r="N96" i="4"/>
  <c r="P96" i="4"/>
  <c r="R96" i="4"/>
  <c r="H97" i="4"/>
  <c r="J97" i="4"/>
  <c r="L97" i="4"/>
  <c r="N97" i="4"/>
  <c r="P97" i="4"/>
  <c r="R97" i="4"/>
  <c r="H98" i="4"/>
  <c r="J98" i="4"/>
  <c r="L98" i="4"/>
  <c r="N98" i="4"/>
  <c r="P98" i="4"/>
  <c r="R98" i="4"/>
  <c r="H99" i="4"/>
  <c r="J99" i="4"/>
  <c r="L99" i="4"/>
  <c r="N99" i="4"/>
  <c r="P99" i="4"/>
  <c r="R99" i="4"/>
  <c r="H100" i="4"/>
  <c r="J100" i="4"/>
  <c r="L100" i="4"/>
  <c r="N100" i="4"/>
  <c r="P100" i="4"/>
  <c r="R100" i="4"/>
  <c r="H101" i="4"/>
  <c r="J101" i="4"/>
  <c r="L101" i="4"/>
  <c r="N101" i="4"/>
  <c r="P101" i="4"/>
  <c r="R101" i="4"/>
  <c r="H102" i="4"/>
  <c r="J102" i="4"/>
  <c r="L102" i="4"/>
  <c r="N102" i="4"/>
  <c r="P102" i="4"/>
  <c r="R102" i="4"/>
  <c r="H103" i="4"/>
  <c r="J103" i="4"/>
  <c r="L103" i="4"/>
  <c r="N103" i="4"/>
  <c r="P103" i="4"/>
  <c r="R103" i="4"/>
  <c r="H104" i="4"/>
  <c r="J104" i="4"/>
  <c r="L104" i="4"/>
  <c r="N104" i="4"/>
  <c r="P104" i="4"/>
  <c r="R104" i="4"/>
  <c r="H105" i="4"/>
  <c r="J105" i="4"/>
  <c r="L105" i="4"/>
  <c r="N105" i="4"/>
  <c r="P105" i="4"/>
  <c r="R105" i="4"/>
  <c r="H106" i="4"/>
  <c r="J106" i="4"/>
  <c r="L106" i="4"/>
  <c r="N106" i="4"/>
  <c r="P106" i="4"/>
  <c r="R106" i="4"/>
  <c r="H107" i="4"/>
  <c r="J107" i="4"/>
  <c r="L107" i="4"/>
  <c r="N107" i="4"/>
  <c r="P107" i="4"/>
  <c r="R107" i="4"/>
  <c r="H108" i="4"/>
  <c r="J108" i="4"/>
  <c r="L108" i="4"/>
  <c r="N108" i="4"/>
  <c r="P108" i="4"/>
  <c r="R108" i="4"/>
  <c r="H109" i="4"/>
  <c r="J109" i="4"/>
  <c r="L109" i="4"/>
  <c r="N109" i="4"/>
  <c r="P109" i="4"/>
  <c r="R109" i="4"/>
  <c r="H110" i="4"/>
  <c r="J110" i="4"/>
  <c r="L110" i="4"/>
  <c r="N110" i="4"/>
  <c r="P110" i="4"/>
  <c r="R110" i="4"/>
  <c r="H111" i="4"/>
  <c r="J111" i="4"/>
  <c r="L111" i="4"/>
  <c r="N111" i="4"/>
  <c r="P111" i="4"/>
  <c r="R111" i="4"/>
  <c r="H112" i="4"/>
  <c r="J112" i="4"/>
  <c r="L112" i="4"/>
  <c r="N112" i="4"/>
  <c r="P112" i="4"/>
  <c r="R112" i="4"/>
  <c r="H113" i="4"/>
  <c r="J113" i="4"/>
  <c r="L113" i="4"/>
  <c r="N113" i="4"/>
  <c r="P113" i="4"/>
  <c r="R113" i="4"/>
  <c r="H114" i="4"/>
  <c r="J114" i="4"/>
  <c r="L114" i="4"/>
  <c r="N114" i="4"/>
  <c r="P114" i="4"/>
  <c r="R114" i="4"/>
  <c r="H115" i="4"/>
  <c r="J115" i="4"/>
  <c r="L115" i="4"/>
  <c r="N115" i="4"/>
  <c r="P115" i="4"/>
  <c r="R115" i="4"/>
  <c r="H116" i="4"/>
  <c r="J116" i="4"/>
  <c r="L116" i="4"/>
  <c r="N116" i="4"/>
  <c r="P116" i="4"/>
  <c r="R116" i="4"/>
  <c r="H117" i="4"/>
  <c r="J117" i="4"/>
  <c r="L117" i="4"/>
  <c r="N117" i="4"/>
  <c r="P117" i="4"/>
  <c r="R117" i="4"/>
  <c r="H118" i="4"/>
  <c r="J118" i="4"/>
  <c r="L118" i="4"/>
  <c r="N118" i="4"/>
  <c r="P118" i="4"/>
  <c r="R118" i="4"/>
  <c r="H119" i="4"/>
  <c r="J119" i="4"/>
  <c r="L119" i="4"/>
  <c r="N119" i="4"/>
  <c r="P119" i="4"/>
  <c r="R119" i="4"/>
  <c r="H120" i="4"/>
  <c r="J120" i="4"/>
  <c r="L120" i="4"/>
  <c r="N120" i="4"/>
  <c r="P120" i="4"/>
  <c r="R120" i="4"/>
  <c r="H121" i="4"/>
  <c r="J121" i="4"/>
  <c r="L121" i="4"/>
  <c r="N121" i="4"/>
  <c r="P121" i="4"/>
  <c r="R121" i="4"/>
  <c r="H122" i="4"/>
  <c r="J122" i="4"/>
  <c r="L122" i="4"/>
  <c r="N122" i="4"/>
  <c r="P122" i="4"/>
  <c r="R122" i="4"/>
  <c r="H123" i="4"/>
  <c r="J123" i="4"/>
  <c r="L123" i="4"/>
  <c r="N123" i="4"/>
  <c r="P123" i="4"/>
  <c r="R123" i="4"/>
  <c r="H124" i="4"/>
  <c r="J124" i="4"/>
  <c r="L124" i="4"/>
  <c r="N124" i="4"/>
  <c r="P124" i="4"/>
  <c r="R124" i="4"/>
  <c r="H125" i="4"/>
  <c r="J125" i="4"/>
  <c r="L125" i="4"/>
  <c r="N125" i="4"/>
  <c r="P125" i="4"/>
  <c r="R125" i="4"/>
  <c r="H126" i="4"/>
  <c r="J126" i="4"/>
  <c r="L126" i="4"/>
  <c r="N126" i="4"/>
  <c r="P126" i="4"/>
  <c r="R126" i="4"/>
  <c r="H127" i="4"/>
  <c r="J127" i="4"/>
  <c r="L127" i="4"/>
  <c r="N127" i="4"/>
  <c r="P127" i="4"/>
  <c r="R127" i="4"/>
  <c r="H128" i="4"/>
  <c r="J128" i="4"/>
  <c r="L128" i="4"/>
  <c r="N128" i="4"/>
  <c r="P128" i="4"/>
  <c r="R128" i="4"/>
  <c r="H129" i="4"/>
  <c r="J129" i="4"/>
  <c r="L129" i="4"/>
  <c r="N129" i="4"/>
  <c r="P129" i="4"/>
  <c r="R129" i="4"/>
  <c r="H130" i="4"/>
  <c r="J130" i="4"/>
  <c r="L130" i="4"/>
  <c r="N130" i="4"/>
  <c r="P130" i="4"/>
  <c r="R130" i="4"/>
  <c r="H131" i="4"/>
  <c r="J131" i="4"/>
  <c r="L131" i="4"/>
  <c r="N131" i="4"/>
  <c r="P131" i="4"/>
  <c r="R131" i="4"/>
  <c r="H132" i="4"/>
  <c r="J132" i="4"/>
  <c r="L132" i="4"/>
  <c r="N132" i="4"/>
  <c r="P132" i="4"/>
  <c r="R132" i="4"/>
  <c r="H133" i="4"/>
  <c r="J133" i="4"/>
  <c r="L133" i="4"/>
  <c r="N133" i="4"/>
  <c r="P133" i="4"/>
  <c r="R133" i="4"/>
  <c r="H134" i="4"/>
  <c r="J134" i="4"/>
  <c r="L134" i="4"/>
  <c r="N134" i="4"/>
  <c r="P134" i="4"/>
  <c r="R134" i="4"/>
  <c r="H135" i="4"/>
  <c r="J135" i="4"/>
  <c r="L135" i="4"/>
  <c r="N135" i="4"/>
  <c r="P135" i="4"/>
  <c r="R135" i="4"/>
  <c r="H136" i="4"/>
  <c r="J136" i="4"/>
  <c r="L136" i="4"/>
  <c r="N136" i="4"/>
  <c r="P136" i="4"/>
  <c r="R136" i="4"/>
  <c r="H137" i="4"/>
  <c r="J137" i="4"/>
  <c r="L137" i="4"/>
  <c r="N137" i="4"/>
  <c r="P137" i="4"/>
  <c r="R137" i="4"/>
  <c r="H138" i="4"/>
  <c r="J138" i="4"/>
  <c r="L138" i="4"/>
  <c r="N138" i="4"/>
  <c r="P138" i="4"/>
  <c r="R138" i="4"/>
  <c r="H139" i="4"/>
  <c r="J139" i="4"/>
  <c r="L139" i="4"/>
  <c r="N139" i="4"/>
  <c r="P139" i="4"/>
  <c r="R139" i="4"/>
  <c r="H140" i="4"/>
  <c r="J140" i="4"/>
  <c r="L140" i="4"/>
  <c r="N140" i="4"/>
  <c r="P140" i="4"/>
  <c r="R140" i="4"/>
  <c r="H141" i="4"/>
  <c r="J141" i="4"/>
  <c r="L141" i="4"/>
  <c r="N141" i="4"/>
  <c r="P141" i="4"/>
  <c r="R141" i="4"/>
  <c r="H142" i="4"/>
  <c r="J142" i="4"/>
  <c r="L142" i="4"/>
  <c r="N142" i="4"/>
  <c r="P142" i="4"/>
  <c r="R142" i="4"/>
  <c r="H143" i="4"/>
  <c r="J143" i="4"/>
  <c r="L143" i="4"/>
  <c r="N143" i="4"/>
  <c r="P143" i="4"/>
  <c r="R143" i="4"/>
  <c r="H144" i="4"/>
  <c r="J144" i="4"/>
  <c r="L144" i="4"/>
  <c r="N144" i="4"/>
  <c r="P144" i="4"/>
  <c r="R144" i="4"/>
  <c r="H145" i="4"/>
  <c r="J145" i="4"/>
  <c r="L145" i="4"/>
  <c r="N145" i="4"/>
  <c r="P145" i="4"/>
  <c r="R145" i="4"/>
  <c r="H146" i="4"/>
  <c r="J146" i="4"/>
  <c r="L146" i="4"/>
  <c r="N146" i="4"/>
  <c r="P146" i="4"/>
  <c r="R146" i="4"/>
  <c r="H147" i="4"/>
  <c r="J147" i="4"/>
  <c r="L147" i="4"/>
  <c r="N147" i="4"/>
  <c r="P147" i="4"/>
  <c r="R147" i="4"/>
  <c r="H148" i="4"/>
  <c r="J148" i="4"/>
  <c r="L148" i="4"/>
  <c r="N148" i="4"/>
  <c r="P148" i="4"/>
  <c r="R148" i="4"/>
  <c r="H149" i="4"/>
  <c r="J149" i="4"/>
  <c r="L149" i="4"/>
  <c r="N149" i="4"/>
  <c r="P149" i="4"/>
  <c r="R149" i="4"/>
  <c r="H150" i="4"/>
  <c r="J150" i="4"/>
  <c r="L150" i="4"/>
  <c r="N150" i="4"/>
  <c r="P150" i="4"/>
  <c r="R150" i="4"/>
  <c r="H151" i="4"/>
  <c r="J151" i="4"/>
  <c r="L151" i="4"/>
  <c r="N151" i="4"/>
  <c r="P151" i="4"/>
  <c r="R151" i="4"/>
  <c r="H152" i="4"/>
  <c r="J152" i="4"/>
  <c r="L152" i="4"/>
  <c r="N152" i="4"/>
  <c r="P152" i="4"/>
  <c r="R152" i="4"/>
  <c r="H153" i="4"/>
  <c r="J153" i="4"/>
  <c r="L153" i="4"/>
  <c r="N153" i="4"/>
  <c r="P153" i="4"/>
  <c r="R153" i="4"/>
  <c r="H154" i="4"/>
  <c r="J154" i="4"/>
  <c r="L154" i="4"/>
  <c r="N154" i="4"/>
  <c r="P154" i="4"/>
  <c r="R154" i="4"/>
  <c r="H155" i="4"/>
  <c r="J155" i="4"/>
  <c r="L155" i="4"/>
  <c r="N155" i="4"/>
  <c r="P155" i="4"/>
  <c r="R155" i="4"/>
  <c r="H156" i="4"/>
  <c r="J156" i="4"/>
  <c r="L156" i="4"/>
  <c r="N156" i="4"/>
  <c r="P156" i="4"/>
  <c r="R156" i="4"/>
  <c r="H157" i="4"/>
  <c r="J157" i="4"/>
  <c r="L157" i="4"/>
  <c r="N157" i="4"/>
  <c r="P157" i="4"/>
  <c r="R157" i="4"/>
  <c r="H158" i="4"/>
  <c r="J158" i="4"/>
  <c r="L158" i="4"/>
  <c r="N158" i="4"/>
  <c r="P158" i="4"/>
  <c r="R158" i="4"/>
  <c r="H159" i="4"/>
  <c r="J159" i="4"/>
  <c r="L159" i="4"/>
  <c r="N159" i="4"/>
  <c r="P159" i="4"/>
  <c r="R159" i="4"/>
  <c r="H160" i="4"/>
  <c r="J160" i="4"/>
  <c r="L160" i="4"/>
  <c r="N160" i="4"/>
  <c r="P160" i="4"/>
  <c r="R160" i="4"/>
  <c r="H161" i="4"/>
  <c r="J161" i="4"/>
  <c r="L161" i="4"/>
  <c r="N161" i="4"/>
  <c r="P161" i="4"/>
  <c r="R161" i="4"/>
  <c r="H162" i="4"/>
  <c r="J162" i="4"/>
  <c r="L162" i="4"/>
  <c r="N162" i="4"/>
  <c r="P162" i="4"/>
  <c r="R162" i="4"/>
  <c r="H163" i="4"/>
  <c r="J163" i="4"/>
  <c r="L163" i="4"/>
  <c r="N163" i="4"/>
  <c r="P163" i="4"/>
  <c r="R163" i="4"/>
  <c r="H164" i="4"/>
  <c r="J164" i="4"/>
  <c r="L164" i="4"/>
  <c r="N164" i="4"/>
  <c r="P164" i="4"/>
  <c r="R164" i="4"/>
  <c r="H165" i="4"/>
  <c r="J165" i="4"/>
  <c r="L165" i="4"/>
  <c r="N165" i="4"/>
  <c r="P165" i="4"/>
  <c r="R165" i="4"/>
  <c r="H166" i="4"/>
  <c r="J166" i="4"/>
  <c r="L166" i="4"/>
  <c r="N166" i="4"/>
  <c r="P166" i="4"/>
  <c r="R166" i="4"/>
  <c r="H167" i="4"/>
  <c r="J167" i="4"/>
  <c r="L167" i="4"/>
  <c r="N167" i="4"/>
  <c r="P167" i="4"/>
  <c r="R167" i="4"/>
  <c r="H168" i="4"/>
  <c r="J168" i="4"/>
  <c r="L168" i="4"/>
  <c r="N168" i="4"/>
  <c r="P168" i="4"/>
  <c r="R168" i="4"/>
  <c r="H169" i="4"/>
  <c r="J169" i="4"/>
  <c r="L169" i="4"/>
  <c r="N169" i="4"/>
  <c r="P169" i="4"/>
  <c r="R169" i="4"/>
  <c r="H170" i="4"/>
  <c r="J170" i="4"/>
  <c r="L170" i="4"/>
  <c r="N170" i="4"/>
  <c r="P170" i="4"/>
  <c r="R170" i="4"/>
  <c r="H171" i="4"/>
  <c r="J171" i="4"/>
  <c r="L171" i="4"/>
  <c r="N171" i="4"/>
  <c r="P171" i="4"/>
  <c r="R171" i="4"/>
  <c r="H172" i="4"/>
  <c r="J172" i="4"/>
  <c r="L172" i="4"/>
  <c r="N172" i="4"/>
  <c r="P172" i="4"/>
  <c r="R172" i="4"/>
  <c r="H173" i="4"/>
  <c r="J173" i="4"/>
  <c r="L173" i="4"/>
  <c r="N173" i="4"/>
  <c r="P173" i="4"/>
  <c r="R173" i="4"/>
  <c r="H174" i="4"/>
  <c r="J174" i="4"/>
  <c r="L174" i="4"/>
  <c r="N174" i="4"/>
  <c r="P174" i="4"/>
  <c r="R174" i="4"/>
  <c r="H175" i="4"/>
  <c r="J175" i="4"/>
  <c r="L175" i="4"/>
  <c r="N175" i="4"/>
  <c r="P175" i="4"/>
  <c r="R175" i="4"/>
  <c r="H176" i="4"/>
  <c r="J176" i="4"/>
  <c r="L176" i="4"/>
  <c r="N176" i="4"/>
  <c r="P176" i="4"/>
  <c r="R176" i="4"/>
  <c r="H177" i="4"/>
  <c r="J177" i="4"/>
  <c r="L177" i="4"/>
  <c r="N177" i="4"/>
  <c r="P177" i="4"/>
  <c r="R177" i="4"/>
  <c r="H178" i="4"/>
  <c r="J178" i="4"/>
  <c r="L178" i="4"/>
  <c r="N178" i="4"/>
  <c r="P178" i="4"/>
  <c r="R178" i="4"/>
  <c r="H179" i="4"/>
  <c r="J179" i="4"/>
  <c r="L179" i="4"/>
  <c r="N179" i="4"/>
  <c r="P179" i="4"/>
  <c r="R179" i="4"/>
  <c r="H180" i="4"/>
  <c r="J180" i="4"/>
  <c r="L180" i="4"/>
  <c r="N180" i="4"/>
  <c r="P180" i="4"/>
  <c r="R180" i="4"/>
  <c r="H181" i="4"/>
  <c r="J181" i="4"/>
  <c r="L181" i="4"/>
  <c r="N181" i="4"/>
  <c r="P181" i="4"/>
  <c r="R181" i="4"/>
  <c r="H182" i="4"/>
  <c r="J182" i="4"/>
  <c r="L182" i="4"/>
  <c r="N182" i="4"/>
  <c r="P182" i="4"/>
  <c r="R182" i="4"/>
  <c r="H183" i="4"/>
  <c r="J183" i="4"/>
  <c r="L183" i="4"/>
  <c r="N183" i="4"/>
  <c r="P183" i="4"/>
  <c r="R183" i="4"/>
  <c r="H184" i="4"/>
  <c r="J184" i="4"/>
  <c r="L184" i="4"/>
  <c r="N184" i="4"/>
  <c r="P184" i="4"/>
  <c r="R184" i="4"/>
  <c r="H185" i="4"/>
  <c r="J185" i="4"/>
  <c r="L185" i="4"/>
  <c r="N185" i="4"/>
  <c r="P185" i="4"/>
  <c r="R185" i="4"/>
  <c r="H186" i="4"/>
  <c r="J186" i="4"/>
  <c r="L186" i="4"/>
  <c r="N186" i="4"/>
  <c r="P186" i="4"/>
  <c r="R186" i="4"/>
  <c r="H187" i="4"/>
  <c r="J187" i="4"/>
  <c r="L187" i="4"/>
  <c r="N187" i="4"/>
  <c r="P187" i="4"/>
  <c r="R187" i="4"/>
  <c r="H188" i="4"/>
  <c r="J188" i="4"/>
  <c r="L188" i="4"/>
  <c r="N188" i="4"/>
  <c r="P188" i="4"/>
  <c r="R188" i="4"/>
  <c r="H189" i="4"/>
  <c r="J189" i="4"/>
  <c r="L189" i="4"/>
  <c r="N189" i="4"/>
  <c r="P189" i="4"/>
  <c r="R189" i="4"/>
  <c r="H190" i="4"/>
  <c r="J190" i="4"/>
  <c r="L190" i="4"/>
  <c r="N190" i="4"/>
  <c r="P190" i="4"/>
  <c r="R190" i="4"/>
  <c r="H191" i="4"/>
  <c r="J191" i="4"/>
  <c r="L191" i="4"/>
  <c r="N191" i="4"/>
  <c r="P191" i="4"/>
  <c r="R191" i="4"/>
  <c r="H192" i="4"/>
  <c r="J192" i="4"/>
  <c r="L192" i="4"/>
  <c r="N192" i="4"/>
  <c r="P192" i="4"/>
  <c r="R192" i="4"/>
  <c r="H193" i="4"/>
  <c r="J193" i="4"/>
  <c r="L193" i="4"/>
  <c r="N193" i="4"/>
  <c r="P193" i="4"/>
  <c r="R193" i="4"/>
  <c r="H194" i="4"/>
  <c r="J194" i="4"/>
  <c r="L194" i="4"/>
  <c r="N194" i="4"/>
  <c r="P194" i="4"/>
  <c r="R194" i="4"/>
  <c r="H195" i="4"/>
  <c r="J195" i="4"/>
  <c r="L195" i="4"/>
  <c r="N195" i="4"/>
  <c r="P195" i="4"/>
  <c r="R195" i="4"/>
  <c r="H196" i="4"/>
  <c r="J196" i="4"/>
  <c r="L196" i="4"/>
  <c r="N196" i="4"/>
  <c r="P196" i="4"/>
  <c r="R196" i="4"/>
  <c r="H197" i="4"/>
  <c r="J197" i="4"/>
  <c r="L197" i="4"/>
  <c r="N197" i="4"/>
  <c r="P197" i="4"/>
  <c r="R197" i="4"/>
  <c r="H198" i="4"/>
  <c r="J198" i="4"/>
  <c r="L198" i="4"/>
  <c r="N198" i="4"/>
  <c r="P198" i="4"/>
  <c r="R198" i="4"/>
  <c r="F9" i="3"/>
  <c r="H9" i="3"/>
  <c r="J9" i="3"/>
  <c r="L9" i="3"/>
  <c r="N9" i="3"/>
  <c r="P9" i="3"/>
  <c r="R9" i="3"/>
  <c r="F8" i="3"/>
  <c r="H8" i="3"/>
  <c r="J8" i="3"/>
  <c r="L8" i="3"/>
  <c r="N8" i="3"/>
  <c r="P8" i="3"/>
  <c r="R8" i="3"/>
  <c r="F7" i="3"/>
  <c r="H7" i="3"/>
  <c r="J7" i="3"/>
  <c r="L7" i="3"/>
  <c r="N7" i="3"/>
  <c r="P7" i="3"/>
  <c r="R7" i="3"/>
  <c r="F10" i="3"/>
  <c r="H10" i="3"/>
  <c r="J10" i="3"/>
  <c r="L10" i="3"/>
  <c r="N10" i="3"/>
  <c r="P10" i="3"/>
  <c r="R10" i="3"/>
  <c r="F11" i="3"/>
  <c r="H11" i="3"/>
  <c r="J11" i="3"/>
  <c r="L11" i="3"/>
  <c r="N11" i="3"/>
  <c r="P11" i="3"/>
  <c r="R11" i="3"/>
  <c r="F12" i="3"/>
  <c r="H12" i="3"/>
  <c r="J12" i="3"/>
  <c r="L12" i="3"/>
  <c r="N12" i="3"/>
  <c r="P12" i="3"/>
  <c r="R12" i="3"/>
  <c r="F13" i="3"/>
  <c r="H13" i="3"/>
  <c r="J13" i="3"/>
  <c r="L13" i="3"/>
  <c r="N13" i="3"/>
  <c r="P13" i="3"/>
  <c r="R13" i="3"/>
  <c r="F14" i="3"/>
  <c r="H14" i="3"/>
  <c r="J14" i="3"/>
  <c r="L14" i="3"/>
  <c r="N14" i="3"/>
  <c r="P14" i="3"/>
  <c r="R14" i="3"/>
  <c r="F15" i="3"/>
  <c r="H15" i="3"/>
  <c r="J15" i="3"/>
  <c r="L15" i="3"/>
  <c r="N15" i="3"/>
  <c r="P15" i="3"/>
  <c r="R15" i="3"/>
  <c r="F16" i="3"/>
  <c r="H16" i="3"/>
  <c r="J16" i="3"/>
  <c r="L16" i="3"/>
  <c r="N16" i="3"/>
  <c r="P16" i="3"/>
  <c r="R16" i="3"/>
  <c r="F17" i="3"/>
  <c r="H17" i="3"/>
  <c r="J17" i="3"/>
  <c r="L17" i="3"/>
  <c r="N17" i="3"/>
  <c r="P17" i="3"/>
  <c r="R17" i="3"/>
  <c r="F18" i="3"/>
  <c r="H18" i="3"/>
  <c r="J18" i="3"/>
  <c r="L18" i="3"/>
  <c r="N18" i="3"/>
  <c r="P18" i="3"/>
  <c r="R18" i="3"/>
  <c r="F19" i="3"/>
  <c r="H19" i="3"/>
  <c r="J19" i="3"/>
  <c r="L19" i="3"/>
  <c r="N19" i="3"/>
  <c r="P19" i="3"/>
  <c r="R19" i="3"/>
  <c r="F20" i="3"/>
  <c r="H20" i="3"/>
  <c r="J20" i="3"/>
  <c r="L20" i="3"/>
  <c r="N20" i="3"/>
  <c r="P20" i="3"/>
  <c r="R20" i="3"/>
  <c r="F21" i="3"/>
  <c r="H21" i="3"/>
  <c r="J21" i="3"/>
  <c r="L21" i="3"/>
  <c r="N21" i="3"/>
  <c r="P21" i="3"/>
  <c r="R21" i="3"/>
  <c r="F22" i="3"/>
  <c r="H22" i="3"/>
  <c r="J22" i="3"/>
  <c r="L22" i="3"/>
  <c r="N22" i="3"/>
  <c r="P22" i="3"/>
  <c r="R22" i="3"/>
  <c r="F23" i="3"/>
  <c r="H23" i="3"/>
  <c r="J23" i="3"/>
  <c r="L23" i="3"/>
  <c r="N23" i="3"/>
  <c r="P23" i="3"/>
  <c r="R23" i="3"/>
  <c r="F24" i="3"/>
  <c r="H24" i="3"/>
  <c r="J24" i="3"/>
  <c r="L24" i="3"/>
  <c r="N24" i="3"/>
  <c r="P24" i="3"/>
  <c r="R24" i="3"/>
  <c r="F25" i="3"/>
  <c r="H25" i="3"/>
  <c r="J25" i="3"/>
  <c r="L25" i="3"/>
  <c r="N25" i="3"/>
  <c r="P25" i="3"/>
  <c r="R25" i="3"/>
  <c r="F26" i="3"/>
  <c r="H26" i="3"/>
  <c r="J26" i="3"/>
  <c r="L26" i="3"/>
  <c r="N26" i="3"/>
  <c r="P26" i="3"/>
  <c r="R26" i="3"/>
  <c r="F27" i="3"/>
  <c r="H27" i="3"/>
  <c r="J27" i="3"/>
  <c r="L27" i="3"/>
  <c r="N27" i="3"/>
  <c r="P27" i="3"/>
  <c r="R27" i="3"/>
  <c r="F28" i="3"/>
  <c r="H28" i="3"/>
  <c r="J28" i="3"/>
  <c r="L28" i="3"/>
  <c r="N28" i="3"/>
  <c r="P28" i="3"/>
  <c r="R28" i="3"/>
  <c r="F29" i="3"/>
  <c r="H29" i="3"/>
  <c r="J29" i="3"/>
  <c r="L29" i="3"/>
  <c r="N29" i="3"/>
  <c r="P29" i="3"/>
  <c r="R29" i="3"/>
  <c r="F30" i="3"/>
  <c r="H30" i="3"/>
  <c r="J30" i="3"/>
  <c r="L30" i="3"/>
  <c r="N30" i="3"/>
  <c r="P30" i="3"/>
  <c r="R30" i="3"/>
  <c r="R6" i="4"/>
  <c r="P6" i="4"/>
  <c r="N6" i="4"/>
  <c r="L6" i="4"/>
  <c r="J6" i="4"/>
  <c r="H6" i="4"/>
  <c r="R6" i="3"/>
  <c r="P6" i="3"/>
  <c r="N6" i="3"/>
  <c r="L6" i="3"/>
  <c r="J6" i="3"/>
  <c r="H6" i="3"/>
  <c r="F6" i="3"/>
  <c r="R6" i="2"/>
  <c r="P6" i="2"/>
  <c r="N6" i="2"/>
  <c r="L6" i="2"/>
  <c r="J6" i="2"/>
  <c r="H12" i="2"/>
  <c r="H8" i="2"/>
  <c r="H14" i="2"/>
  <c r="H7" i="2"/>
  <c r="H11" i="2"/>
  <c r="H13" i="2"/>
  <c r="H10" i="2"/>
  <c r="H9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6" i="2"/>
  <c r="F6" i="2"/>
  <c r="F12" i="2"/>
  <c r="F8" i="2"/>
  <c r="F14" i="2"/>
  <c r="F7" i="2"/>
  <c r="F11" i="2"/>
  <c r="F13" i="2"/>
  <c r="F10" i="2"/>
  <c r="F9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T55" i="2" l="1"/>
  <c r="T51" i="2"/>
  <c r="T43" i="2"/>
  <c r="T31" i="2"/>
  <c r="T19" i="2"/>
  <c r="T15" i="2"/>
  <c r="T12" i="2"/>
  <c r="T48" i="2"/>
  <c r="T36" i="2"/>
  <c r="T24" i="2"/>
  <c r="T13" i="2"/>
  <c r="T19" i="3"/>
  <c r="T47" i="2"/>
  <c r="T35" i="2"/>
  <c r="T23" i="2"/>
  <c r="T30" i="2"/>
  <c r="T53" i="2"/>
  <c r="T49" i="2"/>
  <c r="T41" i="2"/>
  <c r="T37" i="2"/>
  <c r="T33" i="2"/>
  <c r="T29" i="2"/>
  <c r="T25" i="2"/>
  <c r="T17" i="2"/>
  <c r="T6" i="2"/>
  <c r="T193" i="15"/>
  <c r="T85" i="15"/>
  <c r="T112" i="15"/>
  <c r="T169" i="15"/>
  <c r="T181" i="15"/>
  <c r="T32" i="15"/>
  <c r="T73" i="15"/>
  <c r="T102" i="15"/>
  <c r="T157" i="15"/>
  <c r="T6" i="15"/>
  <c r="T91" i="15"/>
  <c r="T17" i="15"/>
  <c r="T9" i="15"/>
  <c r="T67" i="15"/>
  <c r="T79" i="15"/>
  <c r="T96" i="15"/>
  <c r="T151" i="15"/>
  <c r="T163" i="15"/>
  <c r="T175" i="15"/>
  <c r="T187" i="15"/>
  <c r="T84" i="4"/>
  <c r="T156" i="4"/>
  <c r="T108" i="4"/>
  <c r="T60" i="4"/>
  <c r="T136" i="4"/>
  <c r="T88" i="4"/>
  <c r="T76" i="4"/>
  <c r="T68" i="4"/>
  <c r="T64" i="4"/>
  <c r="T29" i="4"/>
  <c r="T32" i="4"/>
  <c r="T96" i="10"/>
  <c r="T168" i="10"/>
  <c r="T180" i="10"/>
  <c r="T192" i="10"/>
  <c r="T156" i="10"/>
  <c r="T19" i="10"/>
  <c r="T50" i="10"/>
  <c r="T78" i="10"/>
  <c r="T90" i="10"/>
  <c r="T102" i="10"/>
  <c r="T150" i="10"/>
  <c r="T162" i="10"/>
  <c r="T174" i="10"/>
  <c r="T186" i="10"/>
  <c r="T198" i="10"/>
  <c r="T7" i="10"/>
  <c r="T15" i="10"/>
  <c r="T39" i="10"/>
  <c r="T72" i="10"/>
  <c r="T84" i="10"/>
  <c r="T108" i="10"/>
  <c r="T113" i="10"/>
  <c r="T11" i="8"/>
  <c r="T16" i="8"/>
  <c r="T42" i="8"/>
  <c r="T29" i="8"/>
  <c r="T19" i="8"/>
  <c r="T40" i="8"/>
  <c r="T51" i="8"/>
  <c r="T62" i="8"/>
  <c r="T68" i="8"/>
  <c r="T74" i="8"/>
  <c r="T80" i="8"/>
  <c r="T86" i="8"/>
  <c r="T92" i="8"/>
  <c r="T98" i="8"/>
  <c r="T104" i="8"/>
  <c r="T110" i="8"/>
  <c r="T125" i="8"/>
  <c r="T137" i="8"/>
  <c r="T149" i="8"/>
  <c r="T155" i="8"/>
  <c r="T161" i="8"/>
  <c r="T167" i="8"/>
  <c r="T173" i="8"/>
  <c r="T179" i="8"/>
  <c r="T185" i="8"/>
  <c r="T191" i="8"/>
  <c r="T197" i="8"/>
  <c r="T56" i="4"/>
  <c r="T52" i="4"/>
  <c r="T40" i="4"/>
  <c r="T184" i="4"/>
  <c r="T180" i="4"/>
  <c r="T160" i="4"/>
  <c r="T132" i="4"/>
  <c r="T112" i="4"/>
  <c r="T18" i="2"/>
  <c r="T45" i="2"/>
  <c r="T39" i="2"/>
  <c r="T27" i="2"/>
  <c r="T21" i="2"/>
  <c r="T42" i="2"/>
  <c r="T50" i="2"/>
  <c r="T44" i="2"/>
  <c r="T38" i="2"/>
  <c r="T32" i="2"/>
  <c r="T26" i="2"/>
  <c r="T20" i="2"/>
  <c r="T9" i="2"/>
  <c r="T54" i="2"/>
  <c r="T52" i="2"/>
  <c r="T46" i="2"/>
  <c r="T40" i="2"/>
  <c r="T34" i="2"/>
  <c r="T28" i="2"/>
  <c r="T22" i="2"/>
  <c r="T16" i="2"/>
  <c r="T10" i="2"/>
  <c r="T11" i="2"/>
  <c r="T9" i="3"/>
  <c r="T12" i="17"/>
  <c r="T7" i="13"/>
  <c r="T13" i="13"/>
  <c r="T29" i="13"/>
  <c r="T35" i="13"/>
  <c r="T40" i="13"/>
  <c r="T33" i="13"/>
  <c r="T50" i="13"/>
  <c r="T59" i="13"/>
  <c r="T56" i="13"/>
  <c r="T78" i="13"/>
  <c r="T84" i="13"/>
  <c r="T90" i="13"/>
  <c r="T96" i="13"/>
  <c r="T102" i="13"/>
  <c r="T108" i="13"/>
  <c r="T114" i="13"/>
  <c r="T126" i="13"/>
  <c r="T138" i="13"/>
  <c r="T150" i="13"/>
  <c r="T156" i="13"/>
  <c r="T162" i="13"/>
  <c r="T168" i="13"/>
  <c r="T174" i="13"/>
  <c r="T180" i="13"/>
  <c r="T186" i="13"/>
  <c r="T192" i="13"/>
  <c r="T198" i="13"/>
  <c r="T13" i="3"/>
  <c r="T196" i="4"/>
  <c r="T188" i="4"/>
  <c r="T176" i="4"/>
  <c r="T163" i="4"/>
  <c r="T158" i="4"/>
  <c r="T149" i="4"/>
  <c r="T146" i="4"/>
  <c r="T128" i="4"/>
  <c r="T124" i="4"/>
  <c r="T23" i="3"/>
  <c r="T192" i="4"/>
  <c r="T168" i="4"/>
  <c r="T144" i="4"/>
  <c r="T120" i="4"/>
  <c r="T96" i="4"/>
  <c r="T72" i="4"/>
  <c r="T30" i="3"/>
  <c r="T182" i="4"/>
  <c r="T172" i="4"/>
  <c r="T152" i="4"/>
  <c r="T140" i="4"/>
  <c r="T187" i="4"/>
  <c r="T175" i="4"/>
  <c r="T45" i="8"/>
  <c r="T56" i="8"/>
  <c r="T11" i="3"/>
  <c r="T194" i="4"/>
  <c r="T185" i="4"/>
  <c r="T173" i="4"/>
  <c r="T164" i="4"/>
  <c r="T151" i="4"/>
  <c r="T139" i="4"/>
  <c r="T125" i="4"/>
  <c r="T122" i="4"/>
  <c r="T115" i="4"/>
  <c r="T113" i="4"/>
  <c r="T110" i="4"/>
  <c r="T104" i="4"/>
  <c r="T103" i="4"/>
  <c r="T100" i="4"/>
  <c r="T92" i="4"/>
  <c r="T80" i="4"/>
  <c r="T7" i="4"/>
  <c r="T197" i="4"/>
  <c r="T170" i="4"/>
  <c r="T161" i="4"/>
  <c r="T148" i="4"/>
  <c r="T137" i="4"/>
  <c r="T134" i="4"/>
  <c r="T127" i="4"/>
  <c r="T116" i="4"/>
  <c r="T6" i="3"/>
  <c r="T27" i="3"/>
  <c r="T198" i="4"/>
  <c r="T179" i="4"/>
  <c r="T167" i="4"/>
  <c r="T162" i="4"/>
  <c r="T119" i="4"/>
  <c r="T102" i="4"/>
  <c r="T93" i="4"/>
  <c r="T78" i="4"/>
  <c r="T59" i="4"/>
  <c r="T57" i="4"/>
  <c r="T23" i="4"/>
  <c r="T18" i="4"/>
  <c r="T16" i="4"/>
  <c r="T25" i="4"/>
  <c r="T17" i="5"/>
  <c r="T28" i="5"/>
  <c r="T40" i="5"/>
  <c r="T52" i="5"/>
  <c r="T8" i="8"/>
  <c r="T31" i="8"/>
  <c r="T37" i="8"/>
  <c r="T47" i="8"/>
  <c r="T41" i="8"/>
  <c r="T12" i="8"/>
  <c r="T36" i="8"/>
  <c r="T28" i="8"/>
  <c r="T59" i="8"/>
  <c r="T65" i="8"/>
  <c r="T71" i="8"/>
  <c r="T77" i="8"/>
  <c r="T83" i="8"/>
  <c r="T89" i="8"/>
  <c r="T95" i="8"/>
  <c r="T101" i="8"/>
  <c r="T107" i="8"/>
  <c r="T113" i="8"/>
  <c r="T128" i="8"/>
  <c r="T140" i="8"/>
  <c r="T152" i="8"/>
  <c r="T158" i="8"/>
  <c r="T164" i="8"/>
  <c r="T170" i="8"/>
  <c r="T176" i="8"/>
  <c r="T182" i="8"/>
  <c r="T188" i="8"/>
  <c r="T194" i="8"/>
  <c r="T200" i="8"/>
  <c r="T13" i="9"/>
  <c r="T24" i="9"/>
  <c r="T35" i="9"/>
  <c r="T9" i="10"/>
  <c r="T13" i="10"/>
  <c r="T33" i="10"/>
  <c r="T42" i="10"/>
  <c r="T36" i="10"/>
  <c r="T40" i="10"/>
  <c r="T49" i="10"/>
  <c r="T57" i="10"/>
  <c r="T14" i="2"/>
  <c r="T191" i="4"/>
  <c r="T189" i="4"/>
  <c r="T186" i="4"/>
  <c r="T177" i="4"/>
  <c r="T174" i="4"/>
  <c r="T165" i="4"/>
  <c r="T155" i="4"/>
  <c r="T153" i="4"/>
  <c r="T150" i="4"/>
  <c r="T143" i="4"/>
  <c r="T141" i="4"/>
  <c r="T138" i="4"/>
  <c r="T131" i="4"/>
  <c r="T129" i="4"/>
  <c r="T126" i="4"/>
  <c r="T117" i="4"/>
  <c r="T114" i="4"/>
  <c r="T107" i="4"/>
  <c r="T105" i="4"/>
  <c r="T95" i="4"/>
  <c r="T90" i="4"/>
  <c r="T83" i="4"/>
  <c r="T81" i="4"/>
  <c r="T71" i="4"/>
  <c r="T69" i="4"/>
  <c r="T66" i="4"/>
  <c r="T54" i="4"/>
  <c r="T8" i="2"/>
  <c r="T15" i="3"/>
  <c r="T9" i="8"/>
  <c r="T20" i="8"/>
  <c r="T30" i="8"/>
  <c r="T46" i="8"/>
  <c r="T25" i="8"/>
  <c r="T49" i="8"/>
  <c r="T32" i="8"/>
  <c r="T60" i="8"/>
  <c r="T66" i="8"/>
  <c r="T72" i="8"/>
  <c r="T78" i="8"/>
  <c r="T84" i="8"/>
  <c r="T90" i="8"/>
  <c r="T96" i="8"/>
  <c r="T102" i="8"/>
  <c r="T108" i="8"/>
  <c r="T114" i="8"/>
  <c r="T117" i="8"/>
  <c r="T129" i="8"/>
  <c r="T141" i="8"/>
  <c r="T153" i="8"/>
  <c r="T159" i="8"/>
  <c r="T165" i="8"/>
  <c r="T171" i="8"/>
  <c r="T177" i="8"/>
  <c r="T183" i="8"/>
  <c r="T189" i="8"/>
  <c r="T195" i="8"/>
  <c r="T195" i="4"/>
  <c r="T193" i="4"/>
  <c r="T190" i="4"/>
  <c r="T183" i="4"/>
  <c r="T181" i="4"/>
  <c r="T178" i="4"/>
  <c r="T171" i="4"/>
  <c r="T169" i="4"/>
  <c r="T166" i="4"/>
  <c r="T159" i="4"/>
  <c r="T157" i="4"/>
  <c r="T154" i="4"/>
  <c r="T147" i="4"/>
  <c r="T145" i="4"/>
  <c r="T142" i="4"/>
  <c r="T135" i="4"/>
  <c r="T133" i="4"/>
  <c r="T130" i="4"/>
  <c r="T123" i="4"/>
  <c r="T121" i="4"/>
  <c r="T118" i="4"/>
  <c r="T111" i="4"/>
  <c r="T109" i="4"/>
  <c r="T106" i="4"/>
  <c r="T99" i="4"/>
  <c r="T97" i="4"/>
  <c r="T94" i="4"/>
  <c r="T87" i="4"/>
  <c r="T85" i="4"/>
  <c r="T82" i="4"/>
  <c r="T75" i="4"/>
  <c r="T73" i="4"/>
  <c r="T70" i="4"/>
  <c r="T63" i="4"/>
  <c r="T61" i="4"/>
  <c r="T58" i="4"/>
  <c r="T46" i="4"/>
  <c r="T44" i="4"/>
  <c r="T39" i="4"/>
  <c r="T37" i="4"/>
  <c r="T24" i="4"/>
  <c r="T19" i="4"/>
  <c r="T9" i="5"/>
  <c r="T12" i="5"/>
  <c r="T36" i="5"/>
  <c r="T48" i="5"/>
  <c r="T13" i="8"/>
  <c r="T15" i="8"/>
  <c r="T18" i="8"/>
  <c r="T48" i="8"/>
  <c r="T33" i="8"/>
  <c r="T39" i="8"/>
  <c r="T50" i="8"/>
  <c r="T61" i="8"/>
  <c r="T67" i="8"/>
  <c r="T73" i="8"/>
  <c r="T79" i="8"/>
  <c r="T85" i="8"/>
  <c r="T91" i="8"/>
  <c r="T97" i="8"/>
  <c r="T103" i="8"/>
  <c r="T109" i="8"/>
  <c r="T115" i="8"/>
  <c r="T124" i="8"/>
  <c r="T136" i="8"/>
  <c r="T148" i="8"/>
  <c r="T154" i="8"/>
  <c r="T160" i="8"/>
  <c r="T166" i="8"/>
  <c r="T172" i="8"/>
  <c r="T178" i="8"/>
  <c r="T184" i="8"/>
  <c r="T190" i="8"/>
  <c r="T196" i="8"/>
  <c r="T7" i="9"/>
  <c r="T20" i="9"/>
  <c r="T31" i="9"/>
  <c r="T77" i="4"/>
  <c r="T74" i="4"/>
  <c r="T67" i="4"/>
  <c r="T65" i="4"/>
  <c r="T62" i="4"/>
  <c r="T55" i="4"/>
  <c r="T53" i="4"/>
  <c r="T48" i="4"/>
  <c r="T36" i="4"/>
  <c r="T22" i="4"/>
  <c r="T21" i="4"/>
  <c r="T11" i="5"/>
  <c r="T21" i="5"/>
  <c r="T32" i="5"/>
  <c r="T44" i="5"/>
  <c r="T7" i="8"/>
  <c r="T10" i="8"/>
  <c r="T23" i="8"/>
  <c r="T27" i="8"/>
  <c r="T54" i="8"/>
  <c r="T57" i="8"/>
  <c r="T43" i="8"/>
  <c r="T22" i="8"/>
  <c r="T53" i="8"/>
  <c r="T52" i="8"/>
  <c r="T63" i="8"/>
  <c r="T69" i="8"/>
  <c r="T75" i="8"/>
  <c r="T81" i="8"/>
  <c r="T87" i="8"/>
  <c r="T93" i="8"/>
  <c r="T99" i="8"/>
  <c r="T105" i="8"/>
  <c r="T111" i="8"/>
  <c r="T120" i="8"/>
  <c r="T132" i="8"/>
  <c r="T144" i="8"/>
  <c r="T156" i="8"/>
  <c r="T162" i="8"/>
  <c r="T168" i="8"/>
  <c r="T174" i="8"/>
  <c r="T180" i="8"/>
  <c r="T186" i="8"/>
  <c r="T192" i="8"/>
  <c r="T198" i="8"/>
  <c r="T17" i="9"/>
  <c r="T27" i="9"/>
  <c r="T39" i="9"/>
  <c r="T6" i="10"/>
  <c r="T11" i="10"/>
  <c r="T12" i="10"/>
  <c r="T46" i="10"/>
  <c r="T35" i="10"/>
  <c r="T43" i="10"/>
  <c r="T55" i="10"/>
  <c r="T67" i="10"/>
  <c r="T73" i="10"/>
  <c r="T79" i="10"/>
  <c r="T85" i="10"/>
  <c r="T91" i="10"/>
  <c r="T97" i="10"/>
  <c r="T103" i="10"/>
  <c r="T114" i="10"/>
  <c r="T127" i="10"/>
  <c r="T133" i="10"/>
  <c r="T139" i="10"/>
  <c r="T145" i="10"/>
  <c r="T151" i="10"/>
  <c r="T157" i="10"/>
  <c r="T163" i="10"/>
  <c r="T169" i="10"/>
  <c r="T175" i="10"/>
  <c r="T181" i="10"/>
  <c r="T187" i="10"/>
  <c r="T193" i="10"/>
  <c r="T199" i="10"/>
  <c r="T101" i="4"/>
  <c r="T98" i="4"/>
  <c r="T91" i="4"/>
  <c r="T89" i="4"/>
  <c r="T86" i="4"/>
  <c r="T79" i="4"/>
  <c r="T7" i="2"/>
  <c r="T14" i="4"/>
  <c r="T6" i="8"/>
  <c r="T17" i="8"/>
  <c r="T26" i="8"/>
  <c r="T34" i="8"/>
  <c r="T35" i="8"/>
  <c r="T21" i="8"/>
  <c r="T24" i="8"/>
  <c r="T58" i="8"/>
  <c r="T64" i="8"/>
  <c r="T70" i="8"/>
  <c r="T76" i="8"/>
  <c r="T82" i="8"/>
  <c r="T88" i="8"/>
  <c r="T94" i="8"/>
  <c r="T100" i="8"/>
  <c r="T106" i="8"/>
  <c r="T112" i="8"/>
  <c r="T121" i="8"/>
  <c r="T133" i="8"/>
  <c r="T145" i="8"/>
  <c r="T151" i="8"/>
  <c r="T157" i="8"/>
  <c r="T163" i="8"/>
  <c r="T169" i="8"/>
  <c r="T175" i="8"/>
  <c r="T181" i="8"/>
  <c r="T187" i="8"/>
  <c r="T193" i="8"/>
  <c r="T199" i="8"/>
  <c r="T8" i="10"/>
  <c r="T21" i="10"/>
  <c r="T29" i="10"/>
  <c r="T31" i="10"/>
  <c r="T62" i="10"/>
  <c r="T75" i="10"/>
  <c r="T81" i="10"/>
  <c r="T87" i="10"/>
  <c r="T93" i="10"/>
  <c r="T99" i="10"/>
  <c r="T105" i="10"/>
  <c r="T110" i="10"/>
  <c r="T123" i="10"/>
  <c r="T135" i="10"/>
  <c r="T141" i="10"/>
  <c r="T147" i="10"/>
  <c r="T153" i="10"/>
  <c r="T159" i="10"/>
  <c r="T165" i="10"/>
  <c r="T171" i="10"/>
  <c r="T177" i="10"/>
  <c r="T183" i="10"/>
  <c r="T189" i="10"/>
  <c r="T195" i="10"/>
  <c r="T6" i="11"/>
  <c r="T17" i="11"/>
  <c r="T29" i="11"/>
  <c r="T12" i="13"/>
  <c r="T11" i="13"/>
  <c r="T28" i="13"/>
  <c r="T38" i="13"/>
  <c r="T22" i="13"/>
  <c r="T81" i="13"/>
  <c r="T87" i="13"/>
  <c r="T93" i="13"/>
  <c r="T99" i="13"/>
  <c r="T105" i="13"/>
  <c r="T111" i="13"/>
  <c r="T135" i="13"/>
  <c r="T147" i="13"/>
  <c r="T153" i="13"/>
  <c r="T159" i="13"/>
  <c r="T165" i="13"/>
  <c r="T171" i="13"/>
  <c r="T177" i="13"/>
  <c r="T183" i="13"/>
  <c r="T189" i="13"/>
  <c r="T195" i="13"/>
  <c r="T9" i="14"/>
  <c r="T25" i="14"/>
  <c r="T37" i="14"/>
  <c r="T19" i="15"/>
  <c r="T23" i="15"/>
  <c r="T35" i="15"/>
  <c r="T48" i="15"/>
  <c r="T30" i="15"/>
  <c r="T26" i="15"/>
  <c r="T43" i="15"/>
  <c r="T64" i="15"/>
  <c r="T70" i="15"/>
  <c r="T76" i="15"/>
  <c r="T82" i="15"/>
  <c r="T88" i="15"/>
  <c r="T93" i="15"/>
  <c r="T99" i="15"/>
  <c r="T105" i="15"/>
  <c r="T109" i="15"/>
  <c r="T124" i="15"/>
  <c r="T136" i="15"/>
  <c r="T148" i="15"/>
  <c r="T154" i="15"/>
  <c r="T160" i="15"/>
  <c r="T166" i="15"/>
  <c r="T172" i="15"/>
  <c r="T178" i="15"/>
  <c r="T184" i="15"/>
  <c r="T190" i="15"/>
  <c r="T196" i="15"/>
  <c r="T10" i="10"/>
  <c r="T20" i="10"/>
  <c r="T16" i="10"/>
  <c r="T32" i="10"/>
  <c r="T38" i="10"/>
  <c r="T70" i="10"/>
  <c r="T76" i="10"/>
  <c r="T82" i="10"/>
  <c r="T88" i="10"/>
  <c r="T94" i="10"/>
  <c r="T100" i="10"/>
  <c r="T106" i="10"/>
  <c r="T111" i="10"/>
  <c r="T148" i="10"/>
  <c r="T154" i="10"/>
  <c r="T160" i="10"/>
  <c r="T166" i="10"/>
  <c r="T172" i="10"/>
  <c r="T178" i="10"/>
  <c r="T184" i="10"/>
  <c r="T190" i="10"/>
  <c r="T196" i="10"/>
  <c r="T9" i="13"/>
  <c r="T20" i="13"/>
  <c r="T31" i="13"/>
  <c r="T51" i="13"/>
  <c r="T67" i="13"/>
  <c r="T24" i="13"/>
  <c r="T70" i="13"/>
  <c r="T82" i="13"/>
  <c r="T88" i="13"/>
  <c r="T94" i="13"/>
  <c r="T100" i="13"/>
  <c r="T106" i="13"/>
  <c r="T112" i="13"/>
  <c r="T118" i="13"/>
  <c r="T130" i="13"/>
  <c r="T142" i="13"/>
  <c r="T154" i="13"/>
  <c r="T160" i="13"/>
  <c r="T166" i="13"/>
  <c r="T172" i="13"/>
  <c r="T178" i="13"/>
  <c r="T184" i="13"/>
  <c r="T190" i="13"/>
  <c r="T196" i="13"/>
  <c r="T25" i="15"/>
  <c r="T7" i="15"/>
  <c r="T10" i="15"/>
  <c r="T51" i="15"/>
  <c r="T50" i="15"/>
  <c r="T65" i="15"/>
  <c r="T71" i="15"/>
  <c r="T77" i="15"/>
  <c r="T83" i="15"/>
  <c r="T89" i="15"/>
  <c r="T94" i="15"/>
  <c r="T100" i="15"/>
  <c r="T106" i="15"/>
  <c r="T110" i="15"/>
  <c r="T149" i="15"/>
  <c r="T155" i="15"/>
  <c r="T161" i="15"/>
  <c r="T167" i="15"/>
  <c r="T173" i="15"/>
  <c r="T179" i="15"/>
  <c r="T185" i="15"/>
  <c r="T191" i="15"/>
  <c r="T197" i="15"/>
  <c r="T43" i="9"/>
  <c r="T55" i="9"/>
  <c r="T14" i="10"/>
  <c r="T22" i="10"/>
  <c r="T18" i="10"/>
  <c r="T51" i="10"/>
  <c r="T30" i="10"/>
  <c r="T24" i="10"/>
  <c r="T58" i="10"/>
  <c r="T71" i="10"/>
  <c r="T77" i="10"/>
  <c r="T83" i="10"/>
  <c r="T89" i="10"/>
  <c r="T95" i="10"/>
  <c r="T101" i="10"/>
  <c r="T107" i="10"/>
  <c r="T112" i="10"/>
  <c r="T119" i="10"/>
  <c r="T131" i="10"/>
  <c r="T143" i="10"/>
  <c r="T149" i="10"/>
  <c r="T155" i="10"/>
  <c r="T161" i="10"/>
  <c r="T167" i="10"/>
  <c r="T173" i="10"/>
  <c r="T179" i="10"/>
  <c r="T185" i="10"/>
  <c r="T191" i="10"/>
  <c r="T197" i="10"/>
  <c r="T12" i="11"/>
  <c r="T25" i="11"/>
  <c r="T6" i="13"/>
  <c r="T15" i="13"/>
  <c r="T18" i="13"/>
  <c r="T30" i="13"/>
  <c r="T39" i="13"/>
  <c r="T36" i="13"/>
  <c r="T77" i="13"/>
  <c r="T83" i="13"/>
  <c r="T89" i="13"/>
  <c r="T95" i="13"/>
  <c r="T101" i="13"/>
  <c r="T107" i="13"/>
  <c r="T113" i="13"/>
  <c r="T119" i="13"/>
  <c r="T131" i="13"/>
  <c r="T143" i="13"/>
  <c r="T155" i="13"/>
  <c r="T161" i="13"/>
  <c r="T167" i="13"/>
  <c r="T173" i="13"/>
  <c r="T179" i="13"/>
  <c r="T185" i="13"/>
  <c r="T191" i="13"/>
  <c r="T197" i="13"/>
  <c r="T13" i="14"/>
  <c r="T21" i="14"/>
  <c r="T33" i="14"/>
  <c r="T15" i="15"/>
  <c r="T16" i="15"/>
  <c r="T39" i="15"/>
  <c r="T46" i="15"/>
  <c r="T58" i="15"/>
  <c r="T55" i="15"/>
  <c r="T66" i="15"/>
  <c r="T72" i="15"/>
  <c r="T78" i="15"/>
  <c r="T84" i="15"/>
  <c r="T90" i="15"/>
  <c r="T95" i="15"/>
  <c r="T101" i="15"/>
  <c r="T111" i="15"/>
  <c r="T120" i="15"/>
  <c r="T132" i="15"/>
  <c r="T144" i="15"/>
  <c r="T150" i="15"/>
  <c r="T156" i="15"/>
  <c r="T162" i="15"/>
  <c r="T168" i="15"/>
  <c r="T174" i="15"/>
  <c r="T180" i="15"/>
  <c r="T186" i="15"/>
  <c r="T192" i="15"/>
  <c r="T198" i="15"/>
  <c r="T199" i="15"/>
  <c r="T9" i="11"/>
  <c r="T21" i="11"/>
  <c r="T8" i="13"/>
  <c r="T16" i="13"/>
  <c r="T25" i="13"/>
  <c r="T37" i="13"/>
  <c r="T27" i="13"/>
  <c r="T63" i="13"/>
  <c r="T85" i="13"/>
  <c r="T91" i="13"/>
  <c r="T97" i="13"/>
  <c r="T103" i="13"/>
  <c r="T109" i="13"/>
  <c r="T115" i="13"/>
  <c r="T127" i="13"/>
  <c r="T139" i="13"/>
  <c r="T151" i="13"/>
  <c r="T157" i="13"/>
  <c r="T163" i="13"/>
  <c r="T169" i="13"/>
  <c r="T175" i="13"/>
  <c r="T181" i="13"/>
  <c r="T187" i="13"/>
  <c r="T193" i="13"/>
  <c r="T199" i="13"/>
  <c r="T17" i="14"/>
  <c r="T29" i="14"/>
  <c r="T18" i="15"/>
  <c r="T8" i="15"/>
  <c r="T34" i="15"/>
  <c r="T37" i="15"/>
  <c r="T22" i="15"/>
  <c r="T52" i="15"/>
  <c r="T62" i="15"/>
  <c r="T68" i="15"/>
  <c r="T74" i="15"/>
  <c r="T80" i="15"/>
  <c r="T86" i="15"/>
  <c r="T92" i="15"/>
  <c r="T97" i="15"/>
  <c r="T103" i="15"/>
  <c r="T107" i="15"/>
  <c r="T113" i="15"/>
  <c r="T116" i="15"/>
  <c r="T128" i="15"/>
  <c r="T140" i="15"/>
  <c r="T152" i="15"/>
  <c r="T158" i="15"/>
  <c r="T164" i="15"/>
  <c r="T170" i="15"/>
  <c r="T176" i="15"/>
  <c r="T182" i="15"/>
  <c r="T188" i="15"/>
  <c r="T194" i="15"/>
  <c r="T74" i="10"/>
  <c r="T80" i="10"/>
  <c r="T86" i="10"/>
  <c r="T92" i="10"/>
  <c r="T98" i="10"/>
  <c r="T104" i="10"/>
  <c r="T109" i="10"/>
  <c r="T115" i="10"/>
  <c r="T152" i="10"/>
  <c r="T158" i="10"/>
  <c r="T164" i="10"/>
  <c r="T170" i="10"/>
  <c r="T176" i="10"/>
  <c r="T182" i="10"/>
  <c r="T188" i="10"/>
  <c r="T194" i="10"/>
  <c r="T200" i="10"/>
  <c r="T10" i="13"/>
  <c r="T14" i="13"/>
  <c r="T41" i="13"/>
  <c r="T43" i="13"/>
  <c r="T46" i="13"/>
  <c r="T48" i="13"/>
  <c r="T17" i="13"/>
  <c r="T52" i="13"/>
  <c r="T74" i="13"/>
  <c r="T80" i="13"/>
  <c r="T86" i="13"/>
  <c r="T92" i="13"/>
  <c r="T98" i="13"/>
  <c r="T104" i="13"/>
  <c r="T110" i="13"/>
  <c r="T122" i="13"/>
  <c r="T134" i="13"/>
  <c r="T146" i="13"/>
  <c r="T152" i="13"/>
  <c r="T158" i="13"/>
  <c r="T164" i="13"/>
  <c r="T170" i="13"/>
  <c r="T176" i="13"/>
  <c r="T182" i="13"/>
  <c r="T188" i="13"/>
  <c r="T194" i="13"/>
  <c r="T12" i="15"/>
  <c r="T13" i="15"/>
  <c r="T21" i="15"/>
  <c r="T44" i="15"/>
  <c r="T63" i="15"/>
  <c r="T69" i="15"/>
  <c r="T75" i="15"/>
  <c r="T81" i="15"/>
  <c r="T87" i="15"/>
  <c r="T98" i="15"/>
  <c r="T104" i="15"/>
  <c r="T108" i="15"/>
  <c r="T114" i="15"/>
  <c r="T153" i="15"/>
  <c r="T159" i="15"/>
  <c r="T165" i="15"/>
  <c r="T171" i="15"/>
  <c r="T177" i="15"/>
  <c r="T183" i="15"/>
  <c r="T189" i="15"/>
  <c r="T195" i="15"/>
  <c r="T13" i="4"/>
  <c r="T11" i="4"/>
  <c r="T10" i="4"/>
  <c r="T12" i="4"/>
  <c r="T9" i="4"/>
  <c r="T26" i="3"/>
  <c r="T25" i="3"/>
  <c r="T24" i="3"/>
  <c r="T22" i="3"/>
  <c r="T21" i="3"/>
  <c r="T20" i="3"/>
  <c r="T12" i="3"/>
  <c r="T29" i="3"/>
  <c r="T28" i="3"/>
  <c r="T18" i="3"/>
  <c r="T17" i="3"/>
  <c r="T16" i="3"/>
  <c r="T14" i="3"/>
  <c r="T10" i="3"/>
  <c r="T7" i="3"/>
  <c r="T8" i="3"/>
  <c r="T55" i="5"/>
  <c r="T16" i="5"/>
  <c r="T20" i="5"/>
  <c r="T31" i="5"/>
  <c r="T35" i="5"/>
  <c r="T6" i="5"/>
  <c r="T8" i="5"/>
  <c r="T13" i="5"/>
  <c r="T19" i="5"/>
  <c r="T23" i="5"/>
  <c r="T26" i="5"/>
  <c r="T30" i="5"/>
  <c r="T34" i="5"/>
  <c r="T54" i="5"/>
  <c r="T10" i="5"/>
  <c r="T15" i="5"/>
  <c r="T24" i="5"/>
  <c r="T27" i="5"/>
  <c r="T7" i="5"/>
  <c r="T14" i="5"/>
  <c r="T18" i="5"/>
  <c r="T22" i="5"/>
  <c r="T25" i="5"/>
  <c r="T29" i="5"/>
  <c r="T33" i="5"/>
  <c r="T37" i="5"/>
  <c r="T41" i="5"/>
  <c r="T45" i="5"/>
  <c r="T49" i="5"/>
  <c r="T53" i="5"/>
  <c r="T47" i="9"/>
  <c r="T51" i="9"/>
  <c r="T18" i="9"/>
  <c r="T23" i="9"/>
  <c r="T30" i="9"/>
  <c r="T34" i="9"/>
  <c r="T38" i="9"/>
  <c r="T42" i="9"/>
  <c r="T46" i="9"/>
  <c r="T50" i="9"/>
  <c r="T54" i="9"/>
  <c r="T26" i="9"/>
  <c r="T9" i="9"/>
  <c r="T16" i="9"/>
  <c r="T15" i="9"/>
  <c r="T22" i="9"/>
  <c r="T25" i="9"/>
  <c r="T29" i="9"/>
  <c r="T6" i="9"/>
  <c r="T8" i="9"/>
  <c r="T19" i="9"/>
  <c r="T10" i="9"/>
  <c r="T11" i="9"/>
  <c r="T12" i="9"/>
  <c r="T21" i="9"/>
  <c r="T14" i="9"/>
  <c r="T28" i="9"/>
  <c r="T8" i="11"/>
  <c r="T11" i="11"/>
  <c r="T16" i="11"/>
  <c r="T20" i="11"/>
  <c r="T24" i="11"/>
  <c r="T28" i="11"/>
  <c r="T32" i="11"/>
  <c r="T40" i="11"/>
  <c r="T44" i="11"/>
  <c r="T48" i="11"/>
  <c r="T52" i="11"/>
  <c r="T7" i="11"/>
  <c r="T10" i="11"/>
  <c r="T15" i="11"/>
  <c r="T19" i="11"/>
  <c r="T23" i="11"/>
  <c r="T27" i="11"/>
  <c r="T13" i="11"/>
  <c r="T14" i="11"/>
  <c r="T18" i="11"/>
  <c r="T22" i="11"/>
  <c r="T26" i="11"/>
  <c r="T12" i="14"/>
  <c r="T15" i="14"/>
  <c r="T16" i="14"/>
  <c r="T20" i="14"/>
  <c r="T24" i="14"/>
  <c r="T28" i="14"/>
  <c r="T32" i="14"/>
  <c r="T36" i="14"/>
  <c r="T40" i="14"/>
  <c r="T44" i="14"/>
  <c r="T48" i="14"/>
  <c r="T52" i="14"/>
  <c r="T8" i="14"/>
  <c r="T10" i="14"/>
  <c r="T14" i="14"/>
  <c r="T19" i="14"/>
  <c r="T23" i="14"/>
  <c r="T27" i="14"/>
  <c r="T31" i="14"/>
  <c r="T35" i="14"/>
  <c r="T39" i="14"/>
  <c r="T43" i="14"/>
  <c r="T47" i="14"/>
  <c r="T51" i="14"/>
  <c r="T55" i="14"/>
  <c r="T7" i="14"/>
  <c r="T6" i="14"/>
  <c r="T11" i="14"/>
  <c r="T18" i="14"/>
  <c r="T22" i="14"/>
  <c r="T26" i="14"/>
  <c r="T30" i="14"/>
  <c r="T34" i="14"/>
  <c r="T38" i="14"/>
  <c r="T16" i="17"/>
  <c r="T17" i="17"/>
  <c r="T21" i="17"/>
  <c r="T25" i="17"/>
  <c r="T29" i="17"/>
  <c r="T33" i="17"/>
  <c r="T34" i="17"/>
  <c r="T38" i="17"/>
  <c r="T41" i="17"/>
  <c r="T45" i="17"/>
  <c r="T49" i="17"/>
  <c r="T53" i="17"/>
  <c r="T11" i="17"/>
  <c r="T15" i="17"/>
  <c r="T8" i="17"/>
  <c r="T20" i="17"/>
  <c r="T24" i="17"/>
  <c r="T28" i="17"/>
  <c r="T32" i="17"/>
  <c r="T37" i="17"/>
  <c r="T6" i="17"/>
  <c r="T14" i="17"/>
  <c r="T9" i="17"/>
  <c r="T19" i="17"/>
  <c r="T23" i="17"/>
  <c r="T27" i="17"/>
  <c r="T31" i="17"/>
  <c r="T36" i="17"/>
  <c r="T7" i="17"/>
  <c r="T13" i="17"/>
  <c r="T10" i="17"/>
  <c r="T18" i="17"/>
  <c r="T22" i="17"/>
  <c r="T26" i="17"/>
  <c r="T30" i="17"/>
  <c r="T35" i="17"/>
  <c r="T40" i="17"/>
  <c r="T44" i="17"/>
  <c r="T48" i="17"/>
  <c r="T52" i="17"/>
  <c r="T39" i="17"/>
  <c r="T43" i="17"/>
  <c r="T47" i="17"/>
  <c r="T51" i="17"/>
  <c r="T55" i="17"/>
  <c r="T42" i="17"/>
  <c r="T46" i="17"/>
  <c r="T50" i="17"/>
  <c r="T54" i="17"/>
  <c r="T49" i="15"/>
  <c r="T20" i="15"/>
  <c r="T41" i="15"/>
  <c r="T28" i="15"/>
  <c r="T40" i="15"/>
  <c r="T54" i="15"/>
  <c r="T57" i="15"/>
  <c r="T60" i="15"/>
  <c r="T47" i="15"/>
  <c r="T14" i="15"/>
  <c r="T33" i="15"/>
  <c r="T29" i="15"/>
  <c r="T11" i="15"/>
  <c r="T53" i="15"/>
  <c r="T56" i="15"/>
  <c r="T59" i="15"/>
  <c r="T27" i="15"/>
  <c r="T38" i="15"/>
  <c r="T42" i="15"/>
  <c r="T24" i="15"/>
  <c r="T31" i="15"/>
  <c r="T45" i="15"/>
  <c r="T36" i="15"/>
  <c r="T61" i="15"/>
  <c r="T115" i="15"/>
  <c r="T119" i="15"/>
  <c r="T123" i="15"/>
  <c r="T127" i="15"/>
  <c r="T131" i="15"/>
  <c r="T135" i="15"/>
  <c r="T139" i="15"/>
  <c r="T143" i="15"/>
  <c r="T147" i="15"/>
  <c r="T118" i="15"/>
  <c r="T122" i="15"/>
  <c r="T126" i="15"/>
  <c r="T130" i="15"/>
  <c r="T134" i="15"/>
  <c r="T138" i="15"/>
  <c r="T142" i="15"/>
  <c r="T146" i="15"/>
  <c r="T117" i="15"/>
  <c r="T121" i="15"/>
  <c r="T125" i="15"/>
  <c r="T129" i="15"/>
  <c r="T133" i="15"/>
  <c r="T137" i="15"/>
  <c r="T141" i="15"/>
  <c r="T145" i="15"/>
  <c r="T41" i="14"/>
  <c r="T45" i="14"/>
  <c r="T49" i="14"/>
  <c r="T53" i="14"/>
  <c r="T42" i="14"/>
  <c r="T46" i="14"/>
  <c r="T50" i="14"/>
  <c r="T54" i="14"/>
  <c r="T65" i="13"/>
  <c r="T66" i="13"/>
  <c r="T21" i="13"/>
  <c r="T45" i="13"/>
  <c r="T61" i="13"/>
  <c r="T32" i="13"/>
  <c r="T54" i="13"/>
  <c r="T68" i="13"/>
  <c r="T72" i="13"/>
  <c r="T76" i="13"/>
  <c r="T64" i="13"/>
  <c r="T42" i="13"/>
  <c r="T23" i="13"/>
  <c r="T47" i="13"/>
  <c r="T60" i="13"/>
  <c r="T19" i="13"/>
  <c r="T53" i="13"/>
  <c r="T57" i="13"/>
  <c r="T71" i="13"/>
  <c r="T75" i="13"/>
  <c r="T79" i="13"/>
  <c r="T49" i="13"/>
  <c r="T44" i="13"/>
  <c r="T26" i="13"/>
  <c r="T58" i="13"/>
  <c r="T62" i="13"/>
  <c r="T34" i="13"/>
  <c r="T55" i="13"/>
  <c r="T69" i="13"/>
  <c r="T73" i="13"/>
  <c r="T116" i="13"/>
  <c r="T120" i="13"/>
  <c r="T124" i="13"/>
  <c r="T128" i="13"/>
  <c r="T132" i="13"/>
  <c r="T136" i="13"/>
  <c r="T140" i="13"/>
  <c r="T144" i="13"/>
  <c r="T148" i="13"/>
  <c r="T123" i="13"/>
  <c r="T117" i="13"/>
  <c r="T121" i="13"/>
  <c r="T125" i="13"/>
  <c r="T129" i="13"/>
  <c r="T133" i="13"/>
  <c r="T137" i="13"/>
  <c r="T141" i="13"/>
  <c r="T145" i="13"/>
  <c r="T149" i="13"/>
  <c r="T31" i="11"/>
  <c r="T35" i="11"/>
  <c r="T39" i="11"/>
  <c r="T43" i="11"/>
  <c r="T47" i="11"/>
  <c r="T51" i="11"/>
  <c r="T36" i="11"/>
  <c r="T30" i="11"/>
  <c r="T34" i="11"/>
  <c r="T38" i="11"/>
  <c r="T42" i="11"/>
  <c r="T46" i="11"/>
  <c r="T50" i="11"/>
  <c r="T54" i="11"/>
  <c r="T33" i="11"/>
  <c r="T37" i="11"/>
  <c r="T41" i="11"/>
  <c r="T45" i="11"/>
  <c r="T49" i="11"/>
  <c r="T53" i="11"/>
  <c r="T52" i="10"/>
  <c r="T48" i="10"/>
  <c r="T53" i="10"/>
  <c r="T28" i="10"/>
  <c r="T41" i="10"/>
  <c r="T25" i="10"/>
  <c r="T23" i="10"/>
  <c r="T65" i="10"/>
  <c r="T69" i="10"/>
  <c r="T47" i="10"/>
  <c r="T17" i="10"/>
  <c r="T45" i="10"/>
  <c r="T34" i="10"/>
  <c r="T44" i="10"/>
  <c r="T61" i="10"/>
  <c r="T59" i="10"/>
  <c r="T56" i="10"/>
  <c r="T68" i="10"/>
  <c r="T37" i="10"/>
  <c r="T63" i="10"/>
  <c r="T64" i="10"/>
  <c r="T60" i="10"/>
  <c r="T54" i="10"/>
  <c r="T27" i="10"/>
  <c r="T26" i="10"/>
  <c r="T66" i="10"/>
  <c r="T117" i="10"/>
  <c r="T121" i="10"/>
  <c r="T125" i="10"/>
  <c r="T129" i="10"/>
  <c r="T137" i="10"/>
  <c r="T116" i="10"/>
  <c r="T120" i="10"/>
  <c r="T124" i="10"/>
  <c r="T128" i="10"/>
  <c r="T132" i="10"/>
  <c r="T136" i="10"/>
  <c r="T140" i="10"/>
  <c r="T144" i="10"/>
  <c r="T118" i="10"/>
  <c r="T122" i="10"/>
  <c r="T126" i="10"/>
  <c r="T130" i="10"/>
  <c r="T134" i="10"/>
  <c r="T138" i="10"/>
  <c r="T142" i="10"/>
  <c r="T146" i="10"/>
  <c r="T33" i="9"/>
  <c r="T37" i="9"/>
  <c r="T41" i="9"/>
  <c r="T45" i="9"/>
  <c r="T49" i="9"/>
  <c r="T53" i="9"/>
  <c r="T32" i="9"/>
  <c r="T36" i="9"/>
  <c r="T40" i="9"/>
  <c r="T44" i="9"/>
  <c r="T48" i="9"/>
  <c r="T52" i="9"/>
  <c r="T55" i="8"/>
  <c r="T14" i="8"/>
  <c r="T38" i="8"/>
  <c r="T44" i="8"/>
  <c r="T116" i="8"/>
  <c r="T119" i="8"/>
  <c r="T123" i="8"/>
  <c r="T127" i="8"/>
  <c r="T131" i="8"/>
  <c r="T135" i="8"/>
  <c r="T139" i="8"/>
  <c r="T143" i="8"/>
  <c r="T147" i="8"/>
  <c r="T118" i="8"/>
  <c r="T122" i="8"/>
  <c r="T126" i="8"/>
  <c r="T130" i="8"/>
  <c r="T134" i="8"/>
  <c r="T138" i="8"/>
  <c r="T142" i="8"/>
  <c r="T146" i="8"/>
  <c r="T150" i="8"/>
  <c r="T39" i="5"/>
  <c r="T43" i="5"/>
  <c r="T47" i="5"/>
  <c r="T51" i="5"/>
  <c r="T38" i="5"/>
  <c r="T42" i="5"/>
  <c r="T46" i="5"/>
  <c r="T50" i="5"/>
  <c r="T17" i="4"/>
  <c r="T20" i="4"/>
  <c r="T28" i="4"/>
  <c r="T34" i="4"/>
  <c r="T27" i="4"/>
  <c r="T30" i="4"/>
  <c r="T41" i="4"/>
  <c r="T43" i="4"/>
  <c r="T50" i="4"/>
  <c r="T31" i="4"/>
  <c r="T38" i="4"/>
  <c r="T45" i="4"/>
  <c r="T47" i="4"/>
  <c r="T8" i="4"/>
  <c r="T15" i="4"/>
  <c r="T35" i="4"/>
  <c r="T26" i="4"/>
  <c r="T33" i="4"/>
  <c r="T42" i="4"/>
  <c r="T49" i="4"/>
  <c r="T51" i="4"/>
  <c r="T6" i="4"/>
</calcChain>
</file>

<file path=xl/sharedStrings.xml><?xml version="1.0" encoding="utf-8"?>
<sst xmlns="http://schemas.openxmlformats.org/spreadsheetml/2006/main" count="9370" uniqueCount="600">
  <si>
    <t>PLACE</t>
  </si>
  <si>
    <t>POINTS</t>
  </si>
  <si>
    <t xml:space="preserve"> </t>
  </si>
  <si>
    <t>DNF</t>
  </si>
  <si>
    <t>PRELICENCIE - E - S</t>
  </si>
  <si>
    <t>QUIMPER</t>
  </si>
  <si>
    <t>RIEC</t>
  </si>
  <si>
    <t>QUIMPERLE</t>
  </si>
  <si>
    <t>ERGUE GABERIC</t>
  </si>
  <si>
    <t>TREGUNC</t>
  </si>
  <si>
    <t>SCAER</t>
  </si>
  <si>
    <t>GOUEZEC</t>
  </si>
  <si>
    <t>NOM</t>
  </si>
  <si>
    <t>PRENOM</t>
  </si>
  <si>
    <t>CLUB</t>
  </si>
  <si>
    <t>PLACE TREGUNC</t>
  </si>
  <si>
    <t>POINT TREGUNC</t>
  </si>
  <si>
    <t>PLACE QUIMPERLE</t>
  </si>
  <si>
    <t>POINT QUIMPERLE</t>
  </si>
  <si>
    <t>PLACE QUIMPER</t>
  </si>
  <si>
    <t>POINT QUIMPER</t>
  </si>
  <si>
    <t>FIDELITE</t>
  </si>
  <si>
    <t>CLASSEMENT FINAL</t>
  </si>
  <si>
    <t>PLACE RIEC</t>
  </si>
  <si>
    <t>POINT RIEC</t>
  </si>
  <si>
    <t>PLACE ERGUE</t>
  </si>
  <si>
    <t>POINT ERGUE</t>
  </si>
  <si>
    <t>PLACE SCAER</t>
  </si>
  <si>
    <t>POINT SCAER</t>
  </si>
  <si>
    <t>PLACE GOUEZEC</t>
  </si>
  <si>
    <t>POINT GOUEZEC</t>
  </si>
  <si>
    <t>Féminines</t>
  </si>
  <si>
    <t>POUSSIN-E-S</t>
  </si>
  <si>
    <t>PUPILLE-S</t>
  </si>
  <si>
    <t>BENJAMIN-E-S</t>
  </si>
  <si>
    <t>MINIME-S</t>
  </si>
  <si>
    <t>CADET-TE-S</t>
  </si>
  <si>
    <t>CLASSEMENT CLUBS</t>
  </si>
  <si>
    <t>Clubs</t>
  </si>
  <si>
    <t>Poussin</t>
  </si>
  <si>
    <t>Pupille</t>
  </si>
  <si>
    <t>Benjamin</t>
  </si>
  <si>
    <t>Minime</t>
  </si>
  <si>
    <t>Total</t>
  </si>
  <si>
    <t>Colonne1</t>
  </si>
  <si>
    <t>Poussin2</t>
  </si>
  <si>
    <t>Pupille3</t>
  </si>
  <si>
    <t>Benjamin4</t>
  </si>
  <si>
    <t>Minime5</t>
  </si>
  <si>
    <t>Poussin6</t>
  </si>
  <si>
    <t>Pupille7</t>
  </si>
  <si>
    <t>Benjamin8</t>
  </si>
  <si>
    <t>Minime9</t>
  </si>
  <si>
    <t>Poussin10</t>
  </si>
  <si>
    <t>Pupille11</t>
  </si>
  <si>
    <t>Benjamin12</t>
  </si>
  <si>
    <t>Minime13</t>
  </si>
  <si>
    <t>Poussin14</t>
  </si>
  <si>
    <t>Pupille15</t>
  </si>
  <si>
    <t>Benjamin16</t>
  </si>
  <si>
    <t>Minime17</t>
  </si>
  <si>
    <t>Poussin18</t>
  </si>
  <si>
    <t>Pupille19</t>
  </si>
  <si>
    <t>Benjamin20</t>
  </si>
  <si>
    <t>Minime21</t>
  </si>
  <si>
    <t>Poussin22</t>
  </si>
  <si>
    <t>Pupille23</t>
  </si>
  <si>
    <t>Benjamin24</t>
  </si>
  <si>
    <t>Minime25</t>
  </si>
  <si>
    <t>CARIOU</t>
  </si>
  <si>
    <t>Maël</t>
  </si>
  <si>
    <t>UC QUIMERPLE</t>
  </si>
  <si>
    <t>PENVERNE</t>
  </si>
  <si>
    <t>Louis</t>
  </si>
  <si>
    <t>VS QUIMPER</t>
  </si>
  <si>
    <t>CALVEZ</t>
  </si>
  <si>
    <t>Maxime</t>
  </si>
  <si>
    <t>CC ERGUE GABERIC</t>
  </si>
  <si>
    <t>CUEFF</t>
  </si>
  <si>
    <t>Ewen</t>
  </si>
  <si>
    <t>AC GOUESNOU</t>
  </si>
  <si>
    <t>RICOUARD</t>
  </si>
  <si>
    <t>Mewen</t>
  </si>
  <si>
    <t>HAMEURY</t>
  </si>
  <si>
    <t>Emile</t>
  </si>
  <si>
    <t>LANDIVISIENNE CYCLISTE</t>
  </si>
  <si>
    <t>Nathan</t>
  </si>
  <si>
    <t>LE NEILLON</t>
  </si>
  <si>
    <t>Marceau</t>
  </si>
  <si>
    <t>UC ALREENNE</t>
  </si>
  <si>
    <t xml:space="preserve">THOMIN </t>
  </si>
  <si>
    <t>LORANT</t>
  </si>
  <si>
    <t>Auguste</t>
  </si>
  <si>
    <t>DE CHAVAGNAC</t>
  </si>
  <si>
    <t>Gabriel</t>
  </si>
  <si>
    <t>MOELAN CYCLO CLUB</t>
  </si>
  <si>
    <t>FEVRIER</t>
  </si>
  <si>
    <t>Edhen</t>
  </si>
  <si>
    <t>UC CARHAIX</t>
  </si>
  <si>
    <t>LÉON</t>
  </si>
  <si>
    <t>Natéo</t>
  </si>
  <si>
    <t>EC LANDERNEAU</t>
  </si>
  <si>
    <t>Thibault</t>
  </si>
  <si>
    <t>UC QUIMPERLE</t>
  </si>
  <si>
    <t>LE MOIGNE</t>
  </si>
  <si>
    <t>Timae</t>
  </si>
  <si>
    <t>BEAUDEMONT</t>
  </si>
  <si>
    <t>Nolan</t>
  </si>
  <si>
    <t>VS DRENNEC</t>
  </si>
  <si>
    <t>Robin</t>
  </si>
  <si>
    <t>LE GUERN PRONOST</t>
  </si>
  <si>
    <t>Lenny</t>
  </si>
  <si>
    <t>LEUCEMIE ESPOIR</t>
  </si>
  <si>
    <t>LE BOURHIS</t>
  </si>
  <si>
    <t>VS SCAËR</t>
  </si>
  <si>
    <t>JUBERT</t>
  </si>
  <si>
    <t>Bérénice</t>
  </si>
  <si>
    <t>TABORE</t>
  </si>
  <si>
    <t>Yaouen</t>
  </si>
  <si>
    <t>QUINTIN</t>
  </si>
  <si>
    <t>CONAN</t>
  </si>
  <si>
    <t>Lucy</t>
  </si>
  <si>
    <t>LE GUILLY</t>
  </si>
  <si>
    <t>Loïs</t>
  </si>
  <si>
    <t>CC BIGOUDEN</t>
  </si>
  <si>
    <t>BATTA</t>
  </si>
  <si>
    <t>Loan</t>
  </si>
  <si>
    <t>AULNE OLYMPIQUE CYCLISTE</t>
  </si>
  <si>
    <t>RANNOU LE BLOAS</t>
  </si>
  <si>
    <t>Iness</t>
  </si>
  <si>
    <t>EUZEN</t>
  </si>
  <si>
    <t>Érine</t>
  </si>
  <si>
    <t>QUENHEN</t>
  </si>
  <si>
    <t>Éloïse</t>
  </si>
  <si>
    <t>LE GOFF</t>
  </si>
  <si>
    <t>Timéo</t>
  </si>
  <si>
    <t>SALOU</t>
  </si>
  <si>
    <t>BESNARD</t>
  </si>
  <si>
    <t>Clément</t>
  </si>
  <si>
    <t>KERSUZAN</t>
  </si>
  <si>
    <t>Eden</t>
  </si>
  <si>
    <t>HENNEBONT BMX</t>
  </si>
  <si>
    <t>TRECHEREL</t>
  </si>
  <si>
    <t>LE FOLL</t>
  </si>
  <si>
    <t>Arthur</t>
  </si>
  <si>
    <t>MARTIN</t>
  </si>
  <si>
    <t>Julian</t>
  </si>
  <si>
    <t>BUREL</t>
  </si>
  <si>
    <t>Simon</t>
  </si>
  <si>
    <t>DENIZOT</t>
  </si>
  <si>
    <t>GRANNEC</t>
  </si>
  <si>
    <t>Lidzie</t>
  </si>
  <si>
    <t>Maxence</t>
  </si>
  <si>
    <t>QUERE</t>
  </si>
  <si>
    <t>Axel</t>
  </si>
  <si>
    <t>SIMON</t>
  </si>
  <si>
    <t>PETIOT</t>
  </si>
  <si>
    <t>Soen</t>
  </si>
  <si>
    <t>PICOL</t>
  </si>
  <si>
    <t>MOELAN CYCO CLUB</t>
  </si>
  <si>
    <t>Liza</t>
  </si>
  <si>
    <t>LE BRAS</t>
  </si>
  <si>
    <t>LE MEUR</t>
  </si>
  <si>
    <t>Bastien</t>
  </si>
  <si>
    <t>AC TREGUNC</t>
  </si>
  <si>
    <t>KEROUREDAN LE MEUR</t>
  </si>
  <si>
    <t>Jade</t>
  </si>
  <si>
    <t>GUIANVARC'H</t>
  </si>
  <si>
    <t>Tom</t>
  </si>
  <si>
    <t>LE BIHAN</t>
  </si>
  <si>
    <t>Rafaël</t>
  </si>
  <si>
    <t>Jules</t>
  </si>
  <si>
    <t>THOMAS KERMAGORET</t>
  </si>
  <si>
    <t>Apolline</t>
  </si>
  <si>
    <t>BONJOUR</t>
  </si>
  <si>
    <t>KERISIT</t>
  </si>
  <si>
    <t>Paul</t>
  </si>
  <si>
    <t>HEMERY</t>
  </si>
  <si>
    <t>CORNOUAILLE BMX</t>
  </si>
  <si>
    <t>LE CARRE</t>
  </si>
  <si>
    <t>Raphaël</t>
  </si>
  <si>
    <t xml:space="preserve">CARADEC </t>
  </si>
  <si>
    <t>LE GALL</t>
  </si>
  <si>
    <t>Klervi</t>
  </si>
  <si>
    <t>Youen</t>
  </si>
  <si>
    <t>GAUTHIER</t>
  </si>
  <si>
    <t>Quentin</t>
  </si>
  <si>
    <t>UC QUIMPERLÉ</t>
  </si>
  <si>
    <t>TRANCHANT</t>
  </si>
  <si>
    <t>Katia</t>
  </si>
  <si>
    <t>KERDREUX</t>
  </si>
  <si>
    <t>Adrien</t>
  </si>
  <si>
    <t>CUTULLIC</t>
  </si>
  <si>
    <t>Léon</t>
  </si>
  <si>
    <t>PERONA KLIMENKO</t>
  </si>
  <si>
    <t>Julien</t>
  </si>
  <si>
    <t>PIPET PENIN</t>
  </si>
  <si>
    <t>Maelys</t>
  </si>
  <si>
    <t>LE DOUY</t>
  </si>
  <si>
    <t xml:space="preserve">COQUELIN </t>
  </si>
  <si>
    <t>Agathe</t>
  </si>
  <si>
    <t>COLIN</t>
  </si>
  <si>
    <t>Théo</t>
  </si>
  <si>
    <t>DALLA TORRE JOULKA</t>
  </si>
  <si>
    <t>Léo</t>
  </si>
  <si>
    <t>CC ERGUÉ GABÉRIC</t>
  </si>
  <si>
    <t>RANNOU</t>
  </si>
  <si>
    <t>LE DORS</t>
  </si>
  <si>
    <t>Mélaine</t>
  </si>
  <si>
    <t>DAVID</t>
  </si>
  <si>
    <t>Karl</t>
  </si>
  <si>
    <t>BODENNEC</t>
  </si>
  <si>
    <t>Kilian</t>
  </si>
  <si>
    <t>SEVEON</t>
  </si>
  <si>
    <t>Emma</t>
  </si>
  <si>
    <t>HALL</t>
  </si>
  <si>
    <t>Léandre</t>
  </si>
  <si>
    <t>LE COZ OLLIVIER</t>
  </si>
  <si>
    <t>Gaël</t>
  </si>
  <si>
    <t>Alexis</t>
  </si>
  <si>
    <t>RIVOALEN</t>
  </si>
  <si>
    <t>JESTIN</t>
  </si>
  <si>
    <t xml:space="preserve">Léa </t>
  </si>
  <si>
    <t>TANGUY</t>
  </si>
  <si>
    <t>Ilan</t>
  </si>
  <si>
    <t>GALLOU</t>
  </si>
  <si>
    <t>PIERRE</t>
  </si>
  <si>
    <t>Damien</t>
  </si>
  <si>
    <t>TOSONI</t>
  </si>
  <si>
    <t>Mahdi</t>
  </si>
  <si>
    <t>BALBOUS</t>
  </si>
  <si>
    <t>Augustin</t>
  </si>
  <si>
    <t>HERLEDANT</t>
  </si>
  <si>
    <t>SELLIN</t>
  </si>
  <si>
    <t>Ismaël</t>
  </si>
  <si>
    <t>Glenn</t>
  </si>
  <si>
    <t xml:space="preserve">LECLERC </t>
  </si>
  <si>
    <t>JANVIER</t>
  </si>
  <si>
    <t>Virgile</t>
  </si>
  <si>
    <t>Lucas</t>
  </si>
  <si>
    <t>Anaïs</t>
  </si>
  <si>
    <t>BARAZER</t>
  </si>
  <si>
    <t>Matis</t>
  </si>
  <si>
    <t>CHEVALLIER</t>
  </si>
  <si>
    <t>Zachary</t>
  </si>
  <si>
    <t>AUDOUARD</t>
  </si>
  <si>
    <t>Loïc</t>
  </si>
  <si>
    <t>MASSE</t>
  </si>
  <si>
    <t>Rayan</t>
  </si>
  <si>
    <t>HELO</t>
  </si>
  <si>
    <t>LABAT</t>
  </si>
  <si>
    <t>Noé</t>
  </si>
  <si>
    <t>DERRIEN</t>
  </si>
  <si>
    <t>Keïlan</t>
  </si>
  <si>
    <t>COQUELIN</t>
  </si>
  <si>
    <t>Mathys</t>
  </si>
  <si>
    <t>LE NEZET</t>
  </si>
  <si>
    <t>Charlotte</t>
  </si>
  <si>
    <t>UCL HENNEBONT</t>
  </si>
  <si>
    <t>LOGODIN</t>
  </si>
  <si>
    <t>Youenn</t>
  </si>
  <si>
    <t>LE FUR</t>
  </si>
  <si>
    <t>LOGEAIS</t>
  </si>
  <si>
    <t>Titouan</t>
  </si>
  <si>
    <t>CARPENTIER</t>
  </si>
  <si>
    <t>Anatole</t>
  </si>
  <si>
    <t>CLOAREC</t>
  </si>
  <si>
    <t>Jonas</t>
  </si>
  <si>
    <t>MAGUET</t>
  </si>
  <si>
    <t>CARUSO</t>
  </si>
  <si>
    <t>Soizic</t>
  </si>
  <si>
    <t>HOUSSAIS</t>
  </si>
  <si>
    <t>Samuel</t>
  </si>
  <si>
    <t>DUTREY L'HOSTIS</t>
  </si>
  <si>
    <t>Enzo</t>
  </si>
  <si>
    <t>Nathanael</t>
  </si>
  <si>
    <t>Téo</t>
  </si>
  <si>
    <t>TILOUIS</t>
  </si>
  <si>
    <t>DANIEL</t>
  </si>
  <si>
    <t>Mateo</t>
  </si>
  <si>
    <t>TEAM OXYGÈNE PLOUDAL PORTSALL</t>
  </si>
  <si>
    <t>LECUYER</t>
  </si>
  <si>
    <t>Nathaël</t>
  </si>
  <si>
    <t>LE BRETON</t>
  </si>
  <si>
    <t>Eloane</t>
  </si>
  <si>
    <t>LE GUILLOUX</t>
  </si>
  <si>
    <t>Lana</t>
  </si>
  <si>
    <t>AC PAYS DE BAUD</t>
  </si>
  <si>
    <t>LE MEHAUTE</t>
  </si>
  <si>
    <t>Pol</t>
  </si>
  <si>
    <t>BOURBIGOT</t>
  </si>
  <si>
    <t>Baptiste</t>
  </si>
  <si>
    <t>LE BARH</t>
  </si>
  <si>
    <t>Kylann</t>
  </si>
  <si>
    <t>KLEINCLAUSS</t>
  </si>
  <si>
    <t>Coline</t>
  </si>
  <si>
    <t>UC ALREENE</t>
  </si>
  <si>
    <t>STEPHAN</t>
  </si>
  <si>
    <t>RIOU</t>
  </si>
  <si>
    <t>Pierre</t>
  </si>
  <si>
    <t>Louka</t>
  </si>
  <si>
    <t>VEZIE</t>
  </si>
  <si>
    <t>Clara</t>
  </si>
  <si>
    <t>VS PAYS DE LOUDEAC</t>
  </si>
  <si>
    <t>LE GROUX</t>
  </si>
  <si>
    <t>Lukas</t>
  </si>
  <si>
    <t>CHEMILLÉ</t>
  </si>
  <si>
    <t>AC LANESTER 56</t>
  </si>
  <si>
    <t>Mathis</t>
  </si>
  <si>
    <t>FACY</t>
  </si>
  <si>
    <t>Remi</t>
  </si>
  <si>
    <t>CC DU BLAVET</t>
  </si>
  <si>
    <t>LE GOC</t>
  </si>
  <si>
    <t>Nino</t>
  </si>
  <si>
    <t>TRAOUEN</t>
  </si>
  <si>
    <t>Stella</t>
  </si>
  <si>
    <t>IHUEL</t>
  </si>
  <si>
    <t>FROUIN</t>
  </si>
  <si>
    <t>LECLAINCHE</t>
  </si>
  <si>
    <t>Raphael</t>
  </si>
  <si>
    <t>LE PICHON</t>
  </si>
  <si>
    <t>LE GUIFF</t>
  </si>
  <si>
    <t>KERLOC'H DAGORN</t>
  </si>
  <si>
    <t>Erell</t>
  </si>
  <si>
    <t>CAP SIZUN CYCLISME</t>
  </si>
  <si>
    <t>Noemie</t>
  </si>
  <si>
    <t>Lucie</t>
  </si>
  <si>
    <t>Thimothé</t>
  </si>
  <si>
    <t>CHERRUAULT</t>
  </si>
  <si>
    <t>Joan</t>
  </si>
  <si>
    <t>CLUB CYCLISTE CHATEAUGIRON</t>
  </si>
  <si>
    <t>SAMSON</t>
  </si>
  <si>
    <t>LE PANN</t>
  </si>
  <si>
    <t>EC PLESTIN PAYS TREGOR</t>
  </si>
  <si>
    <t>SOUBEN</t>
  </si>
  <si>
    <t>PASCO</t>
  </si>
  <si>
    <t>Victor</t>
  </si>
  <si>
    <t>LE DEVEHAT</t>
  </si>
  <si>
    <t>Yoann</t>
  </si>
  <si>
    <t>EC QUEVEN</t>
  </si>
  <si>
    <t>Corentin</t>
  </si>
  <si>
    <t>JOUANET</t>
  </si>
  <si>
    <t>GUILLEMET</t>
  </si>
  <si>
    <t>OC LOCMINÉ</t>
  </si>
  <si>
    <t>Evan</t>
  </si>
  <si>
    <t>BOULLE</t>
  </si>
  <si>
    <t>Loris</t>
  </si>
  <si>
    <t>PRIGENT</t>
  </si>
  <si>
    <t>LE ROUX</t>
  </si>
  <si>
    <t>Kenny</t>
  </si>
  <si>
    <t>Moena</t>
  </si>
  <si>
    <t>CESVET</t>
  </si>
  <si>
    <t>JAOUEN</t>
  </si>
  <si>
    <t>Ivann</t>
  </si>
  <si>
    <t>Antoine</t>
  </si>
  <si>
    <t>LE COSSEC</t>
  </si>
  <si>
    <t>Martin</t>
  </si>
  <si>
    <t>Gwen</t>
  </si>
  <si>
    <t>Telo</t>
  </si>
  <si>
    <t>LE CAVIL</t>
  </si>
  <si>
    <t>Kenza</t>
  </si>
  <si>
    <t>SENS</t>
  </si>
  <si>
    <t>Riwan</t>
  </si>
  <si>
    <t>PHILIPPE</t>
  </si>
  <si>
    <t>Eva</t>
  </si>
  <si>
    <t>CHASSEURS DE GOURIN</t>
  </si>
  <si>
    <t>FRESNEL</t>
  </si>
  <si>
    <t>Thomas</t>
  </si>
  <si>
    <t>LE CLEC'H</t>
  </si>
  <si>
    <t>Sarah</t>
  </si>
  <si>
    <t>UC BRIOCHINE</t>
  </si>
  <si>
    <t>LE NAY</t>
  </si>
  <si>
    <t>Amaury</t>
  </si>
  <si>
    <t>PORHEL</t>
  </si>
  <si>
    <t>Laura</t>
  </si>
  <si>
    <t>TEAM FIMA - RDV BIKESHOP ALIAN</t>
  </si>
  <si>
    <t>GUEZINGAR</t>
  </si>
  <si>
    <t>DOUGUET</t>
  </si>
  <si>
    <t>HELIN</t>
  </si>
  <si>
    <t>Nolwenn</t>
  </si>
  <si>
    <t>POTTIER</t>
  </si>
  <si>
    <t>June</t>
  </si>
  <si>
    <t>VTT COTE D'ARMOR</t>
  </si>
  <si>
    <t>CLÉMENCE</t>
  </si>
  <si>
    <t>Chloé</t>
  </si>
  <si>
    <t>LEROY</t>
  </si>
  <si>
    <t>OC LOCMINE</t>
  </si>
  <si>
    <t>LUCAS</t>
  </si>
  <si>
    <t>Elouann</t>
  </si>
  <si>
    <t>GUILLOU</t>
  </si>
  <si>
    <t>Manoah</t>
  </si>
  <si>
    <t>JEANNINGROS</t>
  </si>
  <si>
    <t>Corto</t>
  </si>
  <si>
    <t>LE MOING</t>
  </si>
  <si>
    <t>Anaëlle</t>
  </si>
  <si>
    <t>RONSEAUX</t>
  </si>
  <si>
    <t>Naomie</t>
  </si>
  <si>
    <t>LE FLOCH</t>
  </si>
  <si>
    <t>Malone</t>
  </si>
  <si>
    <t>LE MARRE</t>
  </si>
  <si>
    <t>Sunny</t>
  </si>
  <si>
    <t>LE VILAIN</t>
  </si>
  <si>
    <t>Joshua</t>
  </si>
  <si>
    <t>NOGUES</t>
  </si>
  <si>
    <t>Seth</t>
  </si>
  <si>
    <t>ZANO</t>
  </si>
  <si>
    <t>Anton</t>
  </si>
  <si>
    <t>MECHINEAU</t>
  </si>
  <si>
    <t>Alex</t>
  </si>
  <si>
    <t>LE HIR</t>
  </si>
  <si>
    <t>TEAM OXYENE PLOUDAL PORTSALL</t>
  </si>
  <si>
    <t>Maëly</t>
  </si>
  <si>
    <t>GARIDO ALLEE</t>
  </si>
  <si>
    <t>Axelle</t>
  </si>
  <si>
    <t>JAN</t>
  </si>
  <si>
    <t>Maiwenn</t>
  </si>
  <si>
    <t>VERARDO</t>
  </si>
  <si>
    <t>Ronan</t>
  </si>
  <si>
    <t>Ruben</t>
  </si>
  <si>
    <t>VTT COTES D'ARMOR</t>
  </si>
  <si>
    <t>CC UZELAIS</t>
  </si>
  <si>
    <t>ANIZAN RAVE</t>
  </si>
  <si>
    <t>Beryl</t>
  </si>
  <si>
    <t>LATIMIER</t>
  </si>
  <si>
    <t>Stan</t>
  </si>
  <si>
    <t>ST RENAN IROISE VELO</t>
  </si>
  <si>
    <t>Nolann</t>
  </si>
  <si>
    <t>YVEN</t>
  </si>
  <si>
    <t>Soan</t>
  </si>
  <si>
    <t>CAZERES</t>
  </si>
  <si>
    <t>TAMIC</t>
  </si>
  <si>
    <t>Gabin</t>
  </si>
  <si>
    <t>MIOSSEC</t>
  </si>
  <si>
    <t>Julie</t>
  </si>
  <si>
    <t>UC ALRÉENNE</t>
  </si>
  <si>
    <t>LE VIGOUROUX</t>
  </si>
  <si>
    <t>LE DORZE</t>
  </si>
  <si>
    <t>NICOLAS</t>
  </si>
  <si>
    <t>CHEVALIER</t>
  </si>
  <si>
    <t>VC CHATEAULIN</t>
  </si>
  <si>
    <t>LE PONNER</t>
  </si>
  <si>
    <t>VS PAYS DE LOUDÉAC</t>
  </si>
  <si>
    <t>LAMIRAL</t>
  </si>
  <si>
    <t>Anthony</t>
  </si>
  <si>
    <t>CORLAY</t>
  </si>
  <si>
    <t>Hermione</t>
  </si>
  <si>
    <t>ROUILLON</t>
  </si>
  <si>
    <t>GIRARD</t>
  </si>
  <si>
    <t xml:space="preserve">Lou </t>
  </si>
  <si>
    <t>VC PAYS DE LOUDEAC</t>
  </si>
  <si>
    <t>POULAIN</t>
  </si>
  <si>
    <t>VS TREGUEUX</t>
  </si>
  <si>
    <t>LE CAM</t>
  </si>
  <si>
    <t>MILLET</t>
  </si>
  <si>
    <t>Romain</t>
  </si>
  <si>
    <t>UC INGUINIEL</t>
  </si>
  <si>
    <t>CC UZEL</t>
  </si>
  <si>
    <t>MINGAM</t>
  </si>
  <si>
    <t>Dimitri</t>
  </si>
  <si>
    <t>CONTOR</t>
  </si>
  <si>
    <t>Louison</t>
  </si>
  <si>
    <t>LE DOUAIRON</t>
  </si>
  <si>
    <t>Kaelig</t>
  </si>
  <si>
    <t>ETESSE</t>
  </si>
  <si>
    <t>Jean</t>
  </si>
  <si>
    <t>CLECH</t>
  </si>
  <si>
    <t>Jordan</t>
  </si>
  <si>
    <t>LE BELLEC LEENAERT</t>
  </si>
  <si>
    <t xml:space="preserve">Louis </t>
  </si>
  <si>
    <t>TEAM CÔTE DE GRANIT ROSE</t>
  </si>
  <si>
    <t xml:space="preserve">LOHEZIC LE PALLEC </t>
  </si>
  <si>
    <t>Léa</t>
  </si>
  <si>
    <t>Yann</t>
  </si>
  <si>
    <t>MARCHAND</t>
  </si>
  <si>
    <t>Antonin</t>
  </si>
  <si>
    <t>DREAU</t>
  </si>
  <si>
    <t>POIRIER</t>
  </si>
  <si>
    <t>Valentin</t>
  </si>
  <si>
    <t>ALENCON</t>
  </si>
  <si>
    <t>COUGOULAT LE STUNFF</t>
  </si>
  <si>
    <t>SOITHOUX</t>
  </si>
  <si>
    <t>Gaëtan</t>
  </si>
  <si>
    <t>LE COANT</t>
  </si>
  <si>
    <t>ETIENNE</t>
  </si>
  <si>
    <t>CONANEC</t>
  </si>
  <si>
    <t>Ines</t>
  </si>
  <si>
    <t>Ewena</t>
  </si>
  <si>
    <t>Emerick</t>
  </si>
  <si>
    <t>Laure</t>
  </si>
  <si>
    <t>PAU AUDUBERT</t>
  </si>
  <si>
    <t>Maverick</t>
  </si>
  <si>
    <t>VELO TAUPONT</t>
  </si>
  <si>
    <t>Zack</t>
  </si>
  <si>
    <t>TILLY</t>
  </si>
  <si>
    <t>Josselin</t>
  </si>
  <si>
    <t>EC PLESTIN PAYS DE TREGOR</t>
  </si>
  <si>
    <t>BEAUPREAU VELO SPORT</t>
  </si>
  <si>
    <t>ROUILLÉ</t>
  </si>
  <si>
    <t>Kim</t>
  </si>
  <si>
    <t>Léane</t>
  </si>
  <si>
    <t>JONCOUR LOUVEAU</t>
  </si>
  <si>
    <t>Grégoire</t>
  </si>
  <si>
    <t>PAU VELO 64</t>
  </si>
  <si>
    <t>BRUNET</t>
  </si>
  <si>
    <t>KIRION</t>
  </si>
  <si>
    <t>CAMOUS</t>
  </si>
  <si>
    <t>COUALAN</t>
  </si>
  <si>
    <t>Matteo</t>
  </si>
  <si>
    <t>TEAM PAYS DE DINAN</t>
  </si>
  <si>
    <t>CLOVIS</t>
  </si>
  <si>
    <t>Layann</t>
  </si>
  <si>
    <t>VELOCE VANNETAIS CYCLISME</t>
  </si>
  <si>
    <t>Aaron</t>
  </si>
  <si>
    <t>LE MONNIER</t>
  </si>
  <si>
    <t>GUYONVARC'H</t>
  </si>
  <si>
    <t>LE CORRE</t>
  </si>
  <si>
    <t>CORLOBE</t>
  </si>
  <si>
    <t>BLAYO</t>
  </si>
  <si>
    <t>LE BELLEC</t>
  </si>
  <si>
    <t>Eve</t>
  </si>
  <si>
    <t>PERCELAY</t>
  </si>
  <si>
    <t>UC VOIRONNAISE</t>
  </si>
  <si>
    <t>GUILLEMOT</t>
  </si>
  <si>
    <t>CC GUIDELOIS</t>
  </si>
  <si>
    <t>KERGUIDUFF</t>
  </si>
  <si>
    <t>TEAM OXYGENE PLOUDAL PORTSALL</t>
  </si>
  <si>
    <t>LE GUYADER</t>
  </si>
  <si>
    <t>ANTOINE</t>
  </si>
  <si>
    <t>EC PAYS DU LEFF</t>
  </si>
  <si>
    <t>MARREC ROHOU</t>
  </si>
  <si>
    <t>QUILIN</t>
  </si>
  <si>
    <t>BOUCHEVARO</t>
  </si>
  <si>
    <t>Manoé</t>
  </si>
  <si>
    <t>LE BLEVENNEC</t>
  </si>
  <si>
    <t>A. SOISY ENGHUEN LA BARRE</t>
  </si>
  <si>
    <t>JOUVROT</t>
  </si>
  <si>
    <t>Nils</t>
  </si>
  <si>
    <t>CC MONCONTOUR</t>
  </si>
  <si>
    <t>Louca</t>
  </si>
  <si>
    <t>Nathéo</t>
  </si>
  <si>
    <t>CC PLANCOETIN</t>
  </si>
  <si>
    <t>RENARD</t>
  </si>
  <si>
    <t>VS LESNEVEN</t>
  </si>
  <si>
    <t>MAZEAU</t>
  </si>
  <si>
    <t>Marlon</t>
  </si>
  <si>
    <t>COULON</t>
  </si>
  <si>
    <t>Maëlys</t>
  </si>
  <si>
    <t>CC PLANCOET</t>
  </si>
  <si>
    <t>BOSCHER</t>
  </si>
  <si>
    <t>CYCLISME LANGUEUX TREGUEUX</t>
  </si>
  <si>
    <t>GAUVRY</t>
  </si>
  <si>
    <t>Sacha</t>
  </si>
  <si>
    <t>ECOLE VTT DU LIE</t>
  </si>
  <si>
    <t>RONVEL</t>
  </si>
  <si>
    <t>MENGUY</t>
  </si>
  <si>
    <t>Hugo</t>
  </si>
  <si>
    <t>VTT DU LIE</t>
  </si>
  <si>
    <t>FLOCH</t>
  </si>
  <si>
    <t>HOUDELETTE</t>
  </si>
  <si>
    <t>Tristan</t>
  </si>
  <si>
    <t xml:space="preserve">ROBIC </t>
  </si>
  <si>
    <t>Armand</t>
  </si>
  <si>
    <t>AC BAUD</t>
  </si>
  <si>
    <t>HUBY</t>
  </si>
  <si>
    <t>DOLTAIRE</t>
  </si>
  <si>
    <t>BURLOT</t>
  </si>
  <si>
    <t>Mataël</t>
  </si>
  <si>
    <t>PERENNES</t>
  </si>
  <si>
    <t>PERRON</t>
  </si>
  <si>
    <t>Aurélien</t>
  </si>
  <si>
    <t>LE MOINE</t>
  </si>
  <si>
    <t>Lola</t>
  </si>
  <si>
    <t>CRAZY WOOD VTT</t>
  </si>
  <si>
    <t>EC PAYS DE LEFF</t>
  </si>
  <si>
    <t>LE GRAND</t>
  </si>
  <si>
    <t>Marius</t>
  </si>
  <si>
    <t>Tylann</t>
  </si>
  <si>
    <t>VELO CLUB LIONNAIS</t>
  </si>
  <si>
    <t>NICOL</t>
  </si>
  <si>
    <t>LE NY</t>
  </si>
  <si>
    <t>LANNUZEL</t>
  </si>
  <si>
    <t>Ervin</t>
  </si>
  <si>
    <t>BABIT</t>
  </si>
  <si>
    <t xml:space="preserve">LE CLOAREC </t>
  </si>
  <si>
    <t>Kevin</t>
  </si>
  <si>
    <t>MORCELL</t>
  </si>
  <si>
    <t>Constance</t>
  </si>
  <si>
    <t>MINKO</t>
  </si>
  <si>
    <t>DAOUDAL</t>
  </si>
  <si>
    <t>GREVELLEC LE PEN</t>
  </si>
  <si>
    <t>Brieuc</t>
  </si>
  <si>
    <t>PRONOST</t>
  </si>
  <si>
    <t>Emeline</t>
  </si>
  <si>
    <t>TOUBOUL</t>
  </si>
  <si>
    <t>Margot</t>
  </si>
  <si>
    <t>Landudal VTT (Licence à la journée)</t>
  </si>
  <si>
    <t>SCOUARNEC</t>
  </si>
  <si>
    <t>Cïwg</t>
  </si>
  <si>
    <t>LE NAOUR</t>
  </si>
  <si>
    <t>ROUSSEAU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</si>
</sst>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theme="7"/>
      </right>
      <top style="thin">
        <color theme="7"/>
      </top>
      <bottom/>
      <diagonal/>
    </border>
    <border>
      <left/>
      <right style="thin">
        <color theme="7"/>
      </right>
      <top/>
      <bottom/>
      <diagonal/>
    </border>
    <border>
      <left style="thin">
        <color theme="7"/>
      </left>
      <right style="thin">
        <color theme="7"/>
      </right>
      <top style="thin">
        <color theme="7"/>
      </top>
      <bottom/>
      <diagonal/>
    </border>
    <border>
      <left style="thin">
        <color theme="7"/>
      </left>
      <right/>
      <top/>
      <bottom/>
      <diagonal/>
    </border>
    <border>
      <left style="thin">
        <color theme="7"/>
      </left>
      <right style="thin">
        <color theme="7"/>
      </right>
      <top/>
      <bottom/>
      <diagonal/>
    </border>
    <border>
      <left style="thin">
        <color theme="7"/>
      </left>
      <right style="thin">
        <color theme="7"/>
      </right>
      <top/>
      <bottom style="thin">
        <color theme="7"/>
      </bottom>
      <diagonal/>
    </border>
    <border>
      <left style="thick">
        <color theme="7"/>
      </left>
      <right style="thin">
        <color theme="7"/>
      </right>
      <top style="thin">
        <color theme="7"/>
      </top>
      <bottom/>
      <diagonal/>
    </border>
    <border>
      <left style="thin">
        <color theme="7"/>
      </left>
      <right style="thick">
        <color theme="7"/>
      </right>
      <top style="thin">
        <color theme="7"/>
      </top>
      <bottom/>
      <diagonal/>
    </border>
    <border>
      <left style="thick">
        <color theme="7"/>
      </left>
      <right style="thin">
        <color theme="7"/>
      </right>
      <top/>
      <bottom/>
      <diagonal/>
    </border>
    <border>
      <left style="thin">
        <color theme="7"/>
      </left>
      <right style="thick">
        <color theme="7"/>
      </right>
      <top/>
      <bottom/>
      <diagonal/>
    </border>
    <border>
      <left style="thick">
        <color theme="7"/>
      </left>
      <right style="thin">
        <color theme="7"/>
      </right>
      <top/>
      <bottom style="thin">
        <color theme="7"/>
      </bottom>
      <diagonal/>
    </border>
    <border>
      <left style="thin">
        <color theme="7"/>
      </left>
      <right style="thick">
        <color theme="7"/>
      </right>
      <top/>
      <bottom style="thin">
        <color theme="7"/>
      </bottom>
      <diagonal/>
    </border>
    <border>
      <left style="thin">
        <color theme="7"/>
      </left>
      <right style="double">
        <color theme="7"/>
      </right>
      <top style="thin">
        <color theme="7"/>
      </top>
      <bottom/>
      <diagonal/>
    </border>
    <border>
      <left style="thin">
        <color theme="7"/>
      </left>
      <right style="double">
        <color theme="7"/>
      </right>
      <top/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/>
      <diagonal/>
    </border>
    <border>
      <left style="dashed">
        <color auto="1"/>
      </left>
      <right style="thin">
        <color theme="7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2" xfId="0" applyBorder="1"/>
    <xf numFmtId="0" fontId="0" fillId="0" borderId="5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1" xfId="0" applyBorder="1"/>
    <xf numFmtId="0" fontId="0" fillId="0" borderId="22" xfId="0" applyBorder="1"/>
    <xf numFmtId="0" fontId="0" fillId="0" borderId="19" xfId="0" applyBorder="1"/>
    <xf numFmtId="0" fontId="0" fillId="0" borderId="14" xfId="0" applyBorder="1"/>
    <xf numFmtId="0" fontId="0" fillId="0" borderId="20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8" xfId="0" applyFill="1" applyBorder="1"/>
    <xf numFmtId="0" fontId="0" fillId="0" borderId="0" xfId="0" applyFill="1"/>
    <xf numFmtId="0" fontId="0" fillId="0" borderId="3" xfId="0" applyFill="1" applyBorder="1"/>
    <xf numFmtId="0" fontId="0" fillId="0" borderId="6" xfId="0" applyFill="1" applyBorder="1"/>
    <xf numFmtId="0" fontId="0" fillId="0" borderId="2" xfId="0" applyFill="1" applyBorder="1"/>
    <xf numFmtId="0" fontId="0" fillId="0" borderId="5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222">
    <dxf>
      <numFmt numFmtId="0" formatCode="General"/>
      <border diagonalUp="0" diagonalDown="0">
        <left style="dashed">
          <color auto="1"/>
        </left>
        <right style="thin">
          <color theme="7"/>
        </right>
        <top/>
        <bottom/>
        <vertical style="dashed">
          <color auto="1"/>
        </vertical>
        <horizontal/>
      </border>
    </dxf>
    <dxf>
      <border diagonalUp="0" diagonalDown="0">
        <left style="thin">
          <color theme="7"/>
        </left>
        <right style="double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ck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ck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ck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 outline="0">
        <left style="thin">
          <color theme="7"/>
        </left>
        <right/>
        <top/>
        <bottom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ck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ck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ck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ck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ck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ck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ck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ck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n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border diagonalUp="0" diagonalDown="0">
        <left style="thick">
          <color theme="7"/>
        </left>
        <right style="thin">
          <color theme="7"/>
        </right>
        <top/>
        <bottom/>
        <vertical style="thin">
          <color theme="7"/>
        </vertical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double">
          <color indexed="64"/>
        </left>
        <right style="thick">
          <color indexed="64"/>
        </right>
        <top/>
        <bottom/>
        <vertical style="thick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ck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double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1" name="PointsClassement" displayName="PointsClassement" ref="A1:B253" totalsRowShown="0">
  <autoFilter ref="A1:B253"/>
  <tableColumns count="2">
    <tableColumn id="1" name="PLACE"/>
    <tableColumn id="2" name="POINTS"/>
  </tableColumns>
  <tableStyleInfo name="TableStyleLight4" showFirstColumn="0" showLastColumn="0" showRowStripes="1" showColumnStripes="0"/>
</table>
</file>

<file path=xl/tables/table10.xml><?xml version="1.0" encoding="utf-8"?>
<table xmlns="http://schemas.openxmlformats.org/spreadsheetml/2006/main" id="10" name="Tableau257911" displayName="Tableau257911" ref="B5:T199" insertRowShift="1" totalsRowShown="0">
  <autoFilter ref="B5:T199"/>
  <sortState ref="B6:T199">
    <sortCondition descending="1" ref="T6:T199"/>
    <sortCondition ref="M6:M199"/>
    <sortCondition ref="K6:K199"/>
    <sortCondition ref="I6:I199"/>
    <sortCondition ref="G6:G199"/>
    <sortCondition ref="E6:E199"/>
  </sortState>
  <tableColumns count="19">
    <tableColumn id="1" name="NOM"/>
    <tableColumn id="2" name="PRENOM"/>
    <tableColumn id="3" name="CLUB"/>
    <tableColumn id="4" name="PLACE QUIMPER" dataDxfId="93"/>
    <tableColumn id="5" name="POINT QUIMPER" dataDxfId="92">
      <calculatedColumnFormula>VLOOKUP(Tableau257911[[#This Row],[PLACE QUIMPER]],PointsClassement[],2,FALSE)</calculatedColumnFormula>
    </tableColumn>
    <tableColumn id="6" name="PLACE RIEC" dataDxfId="91"/>
    <tableColumn id="7" name="POINT RIEC" dataDxfId="90">
      <calculatedColumnFormula>VLOOKUP(Tableau257911[[#This Row],[PLACE RIEC]],PointsClassement[],2,FALSE)</calculatedColumnFormula>
    </tableColumn>
    <tableColumn id="8" name="PLACE QUIMPERLE" dataDxfId="89"/>
    <tableColumn id="9" name="POINT QUIMPERLE" dataDxfId="88">
      <calculatedColumnFormula>VLOOKUP(Tableau257911[[#This Row],[PLACE QUIMPERLE]],PointsClassement[],2,FALSE)</calculatedColumnFormula>
    </tableColumn>
    <tableColumn id="10" name="PLACE ERGUE" dataDxfId="87"/>
    <tableColumn id="11" name="POINT ERGUE" dataDxfId="86">
      <calculatedColumnFormula>VLOOKUP(Tableau257911[[#This Row],[PLACE ERGUE]],PointsClassement[],2,FALSE)</calculatedColumnFormula>
    </tableColumn>
    <tableColumn id="12" name="PLACE TREGUNC" dataDxfId="85"/>
    <tableColumn id="13" name="POINT TREGUNC" dataDxfId="84">
      <calculatedColumnFormula>VLOOKUP(Tableau257911[[#This Row],[PLACE TREGUNC]],PointsClassement[],2,FALSE)</calculatedColumnFormula>
    </tableColumn>
    <tableColumn id="14" name="PLACE SCAER" dataDxfId="83"/>
    <tableColumn id="15" name="POINT SCAER" dataDxfId="82">
      <calculatedColumnFormula>VLOOKUP(Tableau257911[[#This Row],[PLACE SCAER]],PointsClassement[],2,FALSE)</calculatedColumnFormula>
    </tableColumn>
    <tableColumn id="16" name="PLACE GOUEZEC" dataDxfId="81"/>
    <tableColumn id="17" name="POINT GOUEZEC" dataDxfId="80">
      <calculatedColumnFormula>VLOOKUP(Tableau257911[[#This Row],[PLACE GOUEZEC]],PointsClassement[],2,FALSE)</calculatedColumnFormula>
    </tableColumn>
    <tableColumn id="18" name="FIDELITE" dataDxfId="79"/>
    <tableColumn id="19" name="CLASSEMENT FINAL" dataDxfId="78">
      <calculatedColumnFormula>SUM(F6,H6,J6,L6,N6,P6,R6,S6)</calculatedColumnFormula>
    </tableColumn>
  </tableColumns>
  <tableStyleInfo name="TableStyleLight2" showFirstColumn="0" showLastColumn="0" showRowStripes="1" showColumnStripes="0"/>
</table>
</file>

<file path=xl/tables/table11.xml><?xml version="1.0" encoding="utf-8"?>
<table xmlns="http://schemas.openxmlformats.org/spreadsheetml/2006/main" id="11" name="Tableau25681012" displayName="Tableau25681012" ref="B5:T55" insertRowShift="1" totalsRowShown="0">
  <autoFilter ref="B5:T55"/>
  <sortState ref="B6:T55">
    <sortCondition descending="1" ref="T6:T55"/>
    <sortCondition ref="M6:M55"/>
    <sortCondition ref="K6:K55"/>
    <sortCondition ref="I6:I55"/>
    <sortCondition ref="G6:G55"/>
    <sortCondition ref="E6:E55"/>
  </sortState>
  <tableColumns count="19">
    <tableColumn id="1" name="NOM"/>
    <tableColumn id="2" name="PRENOM"/>
    <tableColumn id="3" name="CLUB"/>
    <tableColumn id="4" name="PLACE QUIMPER" dataDxfId="77"/>
    <tableColumn id="5" name="POINT QUIMPER" dataDxfId="76">
      <calculatedColumnFormula>VLOOKUP(Tableau25681012[[#This Row],[PLACE QUIMPER]],PointsClassement[],2,FALSE)</calculatedColumnFormula>
    </tableColumn>
    <tableColumn id="6" name="PLACE RIEC" dataDxfId="75"/>
    <tableColumn id="7" name="POINT RIEC" dataDxfId="74">
      <calculatedColumnFormula>VLOOKUP(Tableau25681012[[#This Row],[PLACE RIEC]],PointsClassement[],2,FALSE)</calculatedColumnFormula>
    </tableColumn>
    <tableColumn id="8" name="PLACE QUIMPERLE" dataDxfId="73"/>
    <tableColumn id="9" name="POINT QUIMPERLE" dataDxfId="72">
      <calculatedColumnFormula>VLOOKUP(Tableau25681012[[#This Row],[PLACE QUIMPERLE]],PointsClassement[],2,FALSE)</calculatedColumnFormula>
    </tableColumn>
    <tableColumn id="10" name="PLACE ERGUE" dataDxfId="71"/>
    <tableColumn id="11" name="POINT ERGUE" dataDxfId="70">
      <calculatedColumnFormula>VLOOKUP(Tableau25681012[[#This Row],[PLACE ERGUE]],PointsClassement[],2,FALSE)</calculatedColumnFormula>
    </tableColumn>
    <tableColumn id="12" name="PLACE TREGUNC" dataDxfId="69"/>
    <tableColumn id="13" name="POINT TREGUNC" dataDxfId="68">
      <calculatedColumnFormula>VLOOKUP(Tableau25681012[[#This Row],[PLACE TREGUNC]],PointsClassement[],2,FALSE)</calculatedColumnFormula>
    </tableColumn>
    <tableColumn id="14" name="PLACE SCAER" dataDxfId="67"/>
    <tableColumn id="15" name="POINT SCAER" dataDxfId="66">
      <calculatedColumnFormula>VLOOKUP(Tableau25681012[[#This Row],[PLACE SCAER]],PointsClassement[],2,FALSE)</calculatedColumnFormula>
    </tableColumn>
    <tableColumn id="16" name="PLACE GOUEZEC" dataDxfId="65"/>
    <tableColumn id="17" name="POINT GOUEZEC" dataDxfId="64">
      <calculatedColumnFormula>VLOOKUP(Tableau25681012[[#This Row],[PLACE GOUEZEC]],PointsClassement[],2,FALSE)</calculatedColumnFormula>
    </tableColumn>
    <tableColumn id="18" name="FIDELITE" dataDxfId="63"/>
    <tableColumn id="19" name="CLASSEMENT FINAL" dataDxfId="62">
      <calculatedColumnFormula>SUM(F6,H6,J6,L6,N6,P6,R6,S6)</calculatedColumnFormula>
    </tableColumn>
  </tableColumns>
  <tableStyleInfo name="TableStyleLight7" showFirstColumn="0" showLastColumn="0" showRowStripes="1" showColumnStripes="0"/>
</table>
</file>

<file path=xl/tables/table12.xml><?xml version="1.0" encoding="utf-8"?>
<table xmlns="http://schemas.openxmlformats.org/spreadsheetml/2006/main" id="12" name="Tableau25791113" displayName="Tableau25791113" ref="B5:T199" insertRowShift="1" totalsRowShown="0">
  <autoFilter ref="B5:T199"/>
  <sortState ref="B6:T199">
    <sortCondition descending="1" ref="T6:T199"/>
    <sortCondition ref="M6:M199"/>
    <sortCondition ref="K6:K199"/>
    <sortCondition ref="I6:I199"/>
    <sortCondition ref="G6:G199"/>
    <sortCondition ref="E6:E199"/>
  </sortState>
  <tableColumns count="19">
    <tableColumn id="1" name="NOM"/>
    <tableColumn id="2" name="PRENOM"/>
    <tableColumn id="3" name="CLUB"/>
    <tableColumn id="4" name="PLACE QUIMPER" dataDxfId="61"/>
    <tableColumn id="5" name="POINT QUIMPER" dataDxfId="60">
      <calculatedColumnFormula>VLOOKUP(Tableau25791113[[#This Row],[PLACE QUIMPER]],PointsClassement[],2,FALSE)</calculatedColumnFormula>
    </tableColumn>
    <tableColumn id="6" name="PLACE RIEC" dataDxfId="59"/>
    <tableColumn id="7" name="POINT RIEC" dataDxfId="58">
      <calculatedColumnFormula>VLOOKUP(Tableau25791113[[#This Row],[PLACE RIEC]],PointsClassement[],2,FALSE)</calculatedColumnFormula>
    </tableColumn>
    <tableColumn id="8" name="PLACE QUIMPERLE" dataDxfId="57"/>
    <tableColumn id="9" name="POINT QUIMPERLE" dataDxfId="56">
      <calculatedColumnFormula>VLOOKUP(Tableau25791113[[#This Row],[PLACE QUIMPERLE]],PointsClassement[],2,FALSE)</calculatedColumnFormula>
    </tableColumn>
    <tableColumn id="10" name="PLACE ERGUE" dataDxfId="55"/>
    <tableColumn id="11" name="POINT ERGUE" dataDxfId="54">
      <calculatedColumnFormula>VLOOKUP(Tableau25791113[[#This Row],[PLACE ERGUE]],PointsClassement[],2,FALSE)</calculatedColumnFormula>
    </tableColumn>
    <tableColumn id="12" name="PLACE TREGUNC" dataDxfId="53"/>
    <tableColumn id="13" name="POINT TREGUNC" dataDxfId="52">
      <calculatedColumnFormula>VLOOKUP(Tableau25791113[[#This Row],[PLACE TREGUNC]],PointsClassement[],2,FALSE)</calculatedColumnFormula>
    </tableColumn>
    <tableColumn id="14" name="PLACE SCAER" dataDxfId="51"/>
    <tableColumn id="15" name="POINT SCAER" dataDxfId="50">
      <calculatedColumnFormula>VLOOKUP(Tableau25791113[[#This Row],[PLACE SCAER]],PointsClassement[],2,FALSE)</calculatedColumnFormula>
    </tableColumn>
    <tableColumn id="16" name="PLACE GOUEZEC" dataDxfId="49"/>
    <tableColumn id="17" name="POINT GOUEZEC" dataDxfId="48">
      <calculatedColumnFormula>VLOOKUP(Tableau25791113[[#This Row],[PLACE GOUEZEC]],PointsClassement[],2,FALSE)</calculatedColumnFormula>
    </tableColumn>
    <tableColumn id="18" name="FIDELITE" dataDxfId="47"/>
    <tableColumn id="19" name="CLASSEMENT FINAL" dataDxfId="46">
      <calculatedColumnFormula>SUM(F6,H6,J6,L6,N6,P6,R6,S6)</calculatedColumnFormula>
    </tableColumn>
  </tableColumns>
  <tableStyleInfo name="TableStyleLight2" showFirstColumn="0" showLastColumn="0" showRowStripes="1" showColumnStripes="0"/>
</table>
</file>

<file path=xl/tables/table13.xml><?xml version="1.0" encoding="utf-8"?>
<table xmlns="http://schemas.openxmlformats.org/spreadsheetml/2006/main" id="13" name="Tableau2568101214" displayName="Tableau2568101214" ref="B5:T55" insertRowShift="1" totalsRowShown="0">
  <autoFilter ref="B5:T55"/>
  <sortState ref="B6:T55">
    <sortCondition descending="1" ref="T6:T55"/>
    <sortCondition ref="M6:M55"/>
    <sortCondition ref="K6:K55"/>
    <sortCondition ref="I6:I55"/>
    <sortCondition ref="G6:G55"/>
    <sortCondition ref="E6:E55"/>
  </sortState>
  <tableColumns count="19">
    <tableColumn id="1" name="NOM"/>
    <tableColumn id="2" name="PRENOM"/>
    <tableColumn id="3" name="CLUB"/>
    <tableColumn id="4" name="PLACE QUIMPER" dataDxfId="45"/>
    <tableColumn id="5" name="POINT QUIMPER" dataDxfId="44">
      <calculatedColumnFormula>VLOOKUP(Tableau2568101214[[#This Row],[PLACE QUIMPER]],PointsClassement[],2,FALSE)</calculatedColumnFormula>
    </tableColumn>
    <tableColumn id="6" name="PLACE RIEC" dataDxfId="43"/>
    <tableColumn id="7" name="POINT RIEC" dataDxfId="42">
      <calculatedColumnFormula>VLOOKUP(Tableau2568101214[[#This Row],[PLACE RIEC]],PointsClassement[],2,FALSE)</calculatedColumnFormula>
    </tableColumn>
    <tableColumn id="8" name="PLACE QUIMPERLE" dataDxfId="41"/>
    <tableColumn id="9" name="POINT QUIMPERLE" dataDxfId="40">
      <calculatedColumnFormula>VLOOKUP(Tableau2568101214[[#This Row],[PLACE QUIMPERLE]],PointsClassement[],2,FALSE)</calculatedColumnFormula>
    </tableColumn>
    <tableColumn id="10" name="PLACE ERGUE" dataDxfId="39"/>
    <tableColumn id="11" name="POINT ERGUE" dataDxfId="38">
      <calculatedColumnFormula>VLOOKUP(Tableau2568101214[[#This Row],[PLACE ERGUE]],PointsClassement[],2,FALSE)</calculatedColumnFormula>
    </tableColumn>
    <tableColumn id="12" name="PLACE TREGUNC" dataDxfId="37"/>
    <tableColumn id="13" name="POINT TREGUNC" dataDxfId="36">
      <calculatedColumnFormula>VLOOKUP(Tableau2568101214[[#This Row],[PLACE TREGUNC]],PointsClassement[],2,FALSE)</calculatedColumnFormula>
    </tableColumn>
    <tableColumn id="14" name="PLACE SCAER" dataDxfId="35"/>
    <tableColumn id="15" name="POINT SCAER" dataDxfId="34">
      <calculatedColumnFormula>VLOOKUP(Tableau2568101214[[#This Row],[PLACE SCAER]],PointsClassement[],2,FALSE)</calculatedColumnFormula>
    </tableColumn>
    <tableColumn id="16" name="PLACE GOUEZEC" dataDxfId="33"/>
    <tableColumn id="17" name="POINT GOUEZEC" dataDxfId="32">
      <calculatedColumnFormula>VLOOKUP(Tableau2568101214[[#This Row],[PLACE GOUEZEC]],PointsClassement[],2,FALSE)</calculatedColumnFormula>
    </tableColumn>
    <tableColumn id="18" name="FIDELITE" dataDxfId="31"/>
    <tableColumn id="19" name="CLASSEMENT FINAL" dataDxfId="30">
      <calculatedColumnFormula>SUM(F6,H6,J6,L6,N6,P6,R6,S6)</calculatedColumnFormula>
    </tableColumn>
  </tableColumns>
  <tableStyleInfo name="TableStyleLight7" showFirstColumn="0" showLastColumn="0" showRowStripes="1" showColumnStripes="0"/>
</table>
</file>

<file path=xl/tables/table14.xml><?xml version="1.0" encoding="utf-8"?>
<table xmlns="http://schemas.openxmlformats.org/spreadsheetml/2006/main" id="14" name="Tableau14" displayName="Tableau14" ref="B4:AE104" totalsRowShown="0" headerRowDxfId="29">
  <autoFilter ref="B4:AE104"/>
  <tableColumns count="30">
    <tableColumn id="1" name="Colonne1"/>
    <tableColumn id="2" name="Poussin" dataDxfId="28"/>
    <tableColumn id="3" name="Pupille" dataDxfId="27"/>
    <tableColumn id="4" name="Benjamin" dataDxfId="26"/>
    <tableColumn id="5" name="Minime" dataDxfId="25"/>
    <tableColumn id="6" name="Poussin2" dataDxfId="24"/>
    <tableColumn id="7" name="Pupille3" dataDxfId="23"/>
    <tableColumn id="8" name="Benjamin4" dataDxfId="22"/>
    <tableColumn id="9" name="Minime5" dataDxfId="21"/>
    <tableColumn id="10" name="Poussin6" dataDxfId="20"/>
    <tableColumn id="11" name="Pupille7" dataDxfId="19"/>
    <tableColumn id="12" name="Benjamin8" dataDxfId="18"/>
    <tableColumn id="13" name="Minime9" dataDxfId="17"/>
    <tableColumn id="14" name="Poussin10" dataDxfId="16"/>
    <tableColumn id="15" name="Pupille11" dataDxfId="15"/>
    <tableColumn id="16" name="Benjamin12" dataDxfId="14"/>
    <tableColumn id="17" name="Minime13" dataDxfId="13"/>
    <tableColumn id="18" name="Poussin14" dataDxfId="12"/>
    <tableColumn id="19" name="Pupille15" dataDxfId="11"/>
    <tableColumn id="20" name="Benjamin16" dataDxfId="10"/>
    <tableColumn id="21" name="Minime17" dataDxfId="9"/>
    <tableColumn id="22" name="Poussin18" dataDxfId="8"/>
    <tableColumn id="23" name="Pupille19" dataDxfId="7"/>
    <tableColumn id="24" name="Benjamin20" dataDxfId="6"/>
    <tableColumn id="25" name="Minime21" dataDxfId="5"/>
    <tableColumn id="26" name="Poussin22" dataDxfId="4"/>
    <tableColumn id="27" name="Pupille23" dataDxfId="3"/>
    <tableColumn id="28" name="Benjamin24" dataDxfId="2"/>
    <tableColumn id="29" name="Minime25" dataDxfId="1"/>
    <tableColumn id="30" name="Total" dataDxfId="0">
      <calculatedColumnFormula>SUM(Tableau14[[#This Row],[Poussin]:[Minime25]])</calculatedColumnFormula>
    </tableColumn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id="2" name="Tableau2" displayName="Tableau2" ref="B5:T55" insertRowShift="1" totalsRowShown="0">
  <autoFilter ref="B5:T55"/>
  <sortState ref="B6:T55">
    <sortCondition descending="1" ref="T6:T55"/>
    <sortCondition ref="Q6:Q55"/>
    <sortCondition ref="O6:O55"/>
    <sortCondition ref="M6:M55"/>
    <sortCondition ref="K6:K55"/>
    <sortCondition ref="I6:I55"/>
    <sortCondition ref="G6:G55"/>
    <sortCondition ref="E6:E55"/>
  </sortState>
  <tableColumns count="19">
    <tableColumn id="1" name="NOM"/>
    <tableColumn id="2" name="PRENOM"/>
    <tableColumn id="3" name="CLUB"/>
    <tableColumn id="4" name="PLACE QUIMPER" dataDxfId="221"/>
    <tableColumn id="5" name="POINT QUIMPER" dataDxfId="220">
      <calculatedColumnFormula>VLOOKUP(Tableau2[[#This Row],[PLACE QUIMPER]],PointsClassement[],2,FALSE)</calculatedColumnFormula>
    </tableColumn>
    <tableColumn id="6" name="PLACE RIEC" dataDxfId="219"/>
    <tableColumn id="7" name="POINT RIEC" dataDxfId="218">
      <calculatedColumnFormula>VLOOKUP(Tableau2[[#This Row],[PLACE RIEC]],PointsClassement[],2,FALSE)</calculatedColumnFormula>
    </tableColumn>
    <tableColumn id="8" name="PLACE QUIMPERLE" dataDxfId="217"/>
    <tableColumn id="9" name="POINT QUIMPERLE" dataDxfId="216"/>
    <tableColumn id="10" name="PLACE ERGUE" dataDxfId="215"/>
    <tableColumn id="11" name="POINT ERGUE" dataDxfId="214"/>
    <tableColumn id="12" name="PLACE TREGUNC" dataDxfId="213"/>
    <tableColumn id="13" name="POINT TREGUNC" dataDxfId="212"/>
    <tableColumn id="14" name="PLACE SCAER" dataDxfId="211"/>
    <tableColumn id="15" name="POINT SCAER" dataDxfId="210"/>
    <tableColumn id="16" name="PLACE GOUEZEC" dataDxfId="209"/>
    <tableColumn id="17" name="POINT GOUEZEC" dataDxfId="208"/>
    <tableColumn id="18" name="FIDELITE" dataDxfId="207"/>
    <tableColumn id="19" name="CLASSEMENT FINAL" dataDxfId="206">
      <calculatedColumnFormula>SUM(F6,H6,J6,L6,N6,P6,R6,S6)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3" name="Tableau24" displayName="Tableau24" ref="B5:T30" insertRowShift="1" totalsRowShown="0">
  <autoFilter ref="B5:T30"/>
  <sortState ref="B6:T30">
    <sortCondition descending="1" ref="T6:T30"/>
    <sortCondition ref="M6:M30"/>
    <sortCondition ref="K6:K30"/>
    <sortCondition ref="I6:I30"/>
    <sortCondition ref="G6:G30"/>
  </sortState>
  <tableColumns count="19">
    <tableColumn id="1" name="NOM"/>
    <tableColumn id="2" name="PRENOM"/>
    <tableColumn id="3" name="CLUB"/>
    <tableColumn id="4" name="PLACE QUIMPER" dataDxfId="205"/>
    <tableColumn id="5" name="POINT QUIMPER" dataDxfId="204">
      <calculatedColumnFormula>VLOOKUP(Tableau24[[#This Row],[PLACE QUIMPER]],PointsClassement[],2,FALSE)</calculatedColumnFormula>
    </tableColumn>
    <tableColumn id="6" name="PLACE RIEC" dataDxfId="203"/>
    <tableColumn id="7" name="POINT RIEC" dataDxfId="202">
      <calculatedColumnFormula>VLOOKUP(Tableau24[[#This Row],[PLACE RIEC]],PointsClassement[],2,FALSE)</calculatedColumnFormula>
    </tableColumn>
    <tableColumn id="8" name="PLACE QUIMPERLE" dataDxfId="201"/>
    <tableColumn id="9" name="POINT QUIMPERLE" dataDxfId="200">
      <calculatedColumnFormula>VLOOKUP(Tableau24[[#This Row],[PLACE QUIMPERLE]],PointsClassement[],2,FALSE)</calculatedColumnFormula>
    </tableColumn>
    <tableColumn id="10" name="PLACE ERGUE" dataDxfId="199"/>
    <tableColumn id="11" name="POINT ERGUE" dataDxfId="198">
      <calculatedColumnFormula>VLOOKUP(Tableau24[[#This Row],[PLACE ERGUE]],PointsClassement[],2,FALSE)</calculatedColumnFormula>
    </tableColumn>
    <tableColumn id="12" name="PLACE TREGUNC" dataDxfId="197"/>
    <tableColumn id="13" name="POINT TREGUNC" dataDxfId="196">
      <calculatedColumnFormula>VLOOKUP(Tableau24[[#This Row],[PLACE TREGUNC]],PointsClassement[],2,FALSE)</calculatedColumnFormula>
    </tableColumn>
    <tableColumn id="14" name="PLACE SCAER" dataDxfId="195"/>
    <tableColumn id="15" name="POINT SCAER" dataDxfId="194">
      <calculatedColumnFormula>VLOOKUP(Tableau24[[#This Row],[PLACE SCAER]],PointsClassement[],2,FALSE)</calculatedColumnFormula>
    </tableColumn>
    <tableColumn id="16" name="PLACE GOUEZEC" dataDxfId="193"/>
    <tableColumn id="17" name="POINT GOUEZEC" dataDxfId="192">
      <calculatedColumnFormula>VLOOKUP(Tableau24[[#This Row],[PLACE GOUEZEC]],PointsClassement[],2,FALSE)</calculatedColumnFormula>
    </tableColumn>
    <tableColumn id="18" name="FIDELITE" dataDxfId="191"/>
    <tableColumn id="19" name="CLASSEMENT FINAL" dataDxfId="190">
      <calculatedColumnFormula>SUM(F6,H6,J6,L6,N6,P6,R6,S6)</calculatedColumnFormula>
    </tableColumn>
  </tableColumns>
  <tableStyleInfo name="TableStyleLight7" showFirstColumn="0" showLastColumn="0" showRowStripes="1" showColumnStripes="0"/>
</table>
</file>

<file path=xl/tables/table4.xml><?xml version="1.0" encoding="utf-8"?>
<table xmlns="http://schemas.openxmlformats.org/spreadsheetml/2006/main" id="4" name="Tableau25" displayName="Tableau25" ref="B5:T198" insertRowShift="1" totalsRowShown="0">
  <autoFilter ref="B5:T198"/>
  <sortState ref="B6:T198">
    <sortCondition descending="1" ref="T6:T198"/>
    <sortCondition ref="M6:M198"/>
    <sortCondition ref="K6:K198"/>
    <sortCondition ref="I6:I198"/>
    <sortCondition ref="G6:G198"/>
    <sortCondition ref="E6:E198"/>
  </sortState>
  <tableColumns count="19">
    <tableColumn id="1" name="NOM"/>
    <tableColumn id="2" name="PRENOM"/>
    <tableColumn id="3" name="CLUB"/>
    <tableColumn id="4" name="PLACE QUIMPER" dataDxfId="189"/>
    <tableColumn id="5" name="POINT QUIMPER" dataDxfId="188">
      <calculatedColumnFormula>VLOOKUP(Tableau25[[#This Row],[PLACE QUIMPER]],PointsClassement[],2,FALSE)</calculatedColumnFormula>
    </tableColumn>
    <tableColumn id="6" name="PLACE RIEC" dataDxfId="187"/>
    <tableColumn id="7" name="POINT RIEC" dataDxfId="186">
      <calculatedColumnFormula>VLOOKUP(Tableau25[[#This Row],[PLACE RIEC]],PointsClassement[],2,FALSE)</calculatedColumnFormula>
    </tableColumn>
    <tableColumn id="8" name="PLACE QUIMPERLE" dataDxfId="185"/>
    <tableColumn id="9" name="POINT QUIMPERLE" dataDxfId="184">
      <calculatedColumnFormula>VLOOKUP(Tableau25[[#This Row],[PLACE QUIMPERLE]],PointsClassement[],2,FALSE)</calculatedColumnFormula>
    </tableColumn>
    <tableColumn id="10" name="PLACE ERGUE" dataDxfId="183"/>
    <tableColumn id="11" name="POINT ERGUE" dataDxfId="182">
      <calculatedColumnFormula>VLOOKUP(Tableau25[[#This Row],[PLACE ERGUE]],PointsClassement[],2,FALSE)</calculatedColumnFormula>
    </tableColumn>
    <tableColumn id="12" name="PLACE TREGUNC" dataDxfId="181"/>
    <tableColumn id="13" name="POINT TREGUNC" dataDxfId="180">
      <calculatedColumnFormula>VLOOKUP(Tableau25[[#This Row],[PLACE TREGUNC]],PointsClassement[],2,FALSE)</calculatedColumnFormula>
    </tableColumn>
    <tableColumn id="14" name="PLACE SCAER" dataDxfId="179"/>
    <tableColumn id="15" name="POINT SCAER" dataDxfId="178">
      <calculatedColumnFormula>VLOOKUP(Tableau25[[#This Row],[PLACE SCAER]],PointsClassement[],2,FALSE)</calculatedColumnFormula>
    </tableColumn>
    <tableColumn id="16" name="PLACE GOUEZEC" dataDxfId="177"/>
    <tableColumn id="17" name="POINT GOUEZEC" dataDxfId="176">
      <calculatedColumnFormula>VLOOKUP(Tableau25[[#This Row],[PLACE GOUEZEC]],PointsClassement[],2,FALSE)</calculatedColumnFormula>
    </tableColumn>
    <tableColumn id="18" name="FIDELITE" dataDxfId="175"/>
    <tableColumn id="19" name="CLASSEMENT FINAL" dataDxfId="174">
      <calculatedColumnFormula>SUM(F6,H6,J6,L6,N6,P6,R6,S6)</calculatedColumnFormula>
    </tableColumn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id="5" name="Tableau256" displayName="Tableau256" ref="B5:T55" insertRowShift="1" totalsRowShown="0">
  <autoFilter ref="B5:T55"/>
  <sortState ref="B6:T55">
    <sortCondition descending="1" ref="T6:T55"/>
    <sortCondition ref="M6:M55"/>
    <sortCondition ref="K6:K55"/>
    <sortCondition ref="I6:I55"/>
    <sortCondition ref="G6:G55"/>
    <sortCondition ref="E6:E55"/>
  </sortState>
  <tableColumns count="19">
    <tableColumn id="1" name="NOM"/>
    <tableColumn id="2" name="PRENOM"/>
    <tableColumn id="3" name="CLUB"/>
    <tableColumn id="4" name="PLACE QUIMPER" dataDxfId="173"/>
    <tableColumn id="5" name="POINT QUIMPER" dataDxfId="172">
      <calculatedColumnFormula>VLOOKUP(Tableau256[[#This Row],[PLACE QUIMPER]],PointsClassement[],2,FALSE)</calculatedColumnFormula>
    </tableColumn>
    <tableColumn id="6" name="PLACE RIEC" dataDxfId="171"/>
    <tableColumn id="7" name="POINT RIEC" dataDxfId="170">
      <calculatedColumnFormula>VLOOKUP(Tableau256[[#This Row],[PLACE RIEC]],PointsClassement[],2,FALSE)</calculatedColumnFormula>
    </tableColumn>
    <tableColumn id="8" name="PLACE QUIMPERLE" dataDxfId="169"/>
    <tableColumn id="9" name="POINT QUIMPERLE" dataDxfId="168">
      <calculatedColumnFormula>VLOOKUP(Tableau256[[#This Row],[PLACE QUIMPERLE]],PointsClassement[],2,FALSE)</calculatedColumnFormula>
    </tableColumn>
    <tableColumn id="10" name="PLACE ERGUE" dataDxfId="167"/>
    <tableColumn id="11" name="POINT ERGUE" dataDxfId="166">
      <calculatedColumnFormula>VLOOKUP(Tableau256[[#This Row],[PLACE ERGUE]],PointsClassement[],2,FALSE)</calculatedColumnFormula>
    </tableColumn>
    <tableColumn id="12" name="PLACE TREGUNC" dataDxfId="165"/>
    <tableColumn id="13" name="POINT TREGUNC" dataDxfId="164">
      <calculatedColumnFormula>VLOOKUP(Tableau256[[#This Row],[PLACE TREGUNC]],PointsClassement[],2,FALSE)</calculatedColumnFormula>
    </tableColumn>
    <tableColumn id="14" name="PLACE SCAER" dataDxfId="163"/>
    <tableColumn id="15" name="POINT SCAER" dataDxfId="162">
      <calculatedColumnFormula>VLOOKUP(Tableau256[[#This Row],[PLACE SCAER]],PointsClassement[],2,FALSE)</calculatedColumnFormula>
    </tableColumn>
    <tableColumn id="16" name="PLACE GOUEZEC" dataDxfId="161"/>
    <tableColumn id="17" name="POINT GOUEZEC" dataDxfId="160">
      <calculatedColumnFormula>VLOOKUP(Tableau256[[#This Row],[PLACE GOUEZEC]],PointsClassement[],2,FALSE)</calculatedColumnFormula>
    </tableColumn>
    <tableColumn id="18" name="FIDELITE" dataDxfId="159"/>
    <tableColumn id="19" name="CLASSEMENT FINAL" dataDxfId="158">
      <calculatedColumnFormula>SUM(F6,H6,J6,L6,N6,P6,R6,S6)</calculatedColumnFormula>
    </tableColumn>
  </tableColumns>
  <tableStyleInfo name="TableStyleLight7" showFirstColumn="0" showLastColumn="0" showRowStripes="1" showColumnStripes="0"/>
</table>
</file>

<file path=xl/tables/table6.xml><?xml version="1.0" encoding="utf-8"?>
<table xmlns="http://schemas.openxmlformats.org/spreadsheetml/2006/main" id="6" name="Tableau257" displayName="Tableau257" ref="B5:T200" insertRowShift="1" totalsRowShown="0">
  <autoFilter ref="B5:T200"/>
  <sortState ref="B6:T200">
    <sortCondition descending="1" ref="T6:T200"/>
    <sortCondition ref="M6:M200"/>
    <sortCondition ref="K6:K200"/>
    <sortCondition ref="I6:I200"/>
    <sortCondition ref="G6:G200"/>
    <sortCondition ref="E6:E200"/>
  </sortState>
  <tableColumns count="19">
    <tableColumn id="1" name="NOM"/>
    <tableColumn id="2" name="PRENOM"/>
    <tableColumn id="3" name="CLUB"/>
    <tableColumn id="4" name="PLACE QUIMPER" dataDxfId="157"/>
    <tableColumn id="5" name="POINT QUIMPER" dataDxfId="156">
      <calculatedColumnFormula>VLOOKUP(Tableau257[[#This Row],[PLACE QUIMPER]],PointsClassement[],2,FALSE)</calculatedColumnFormula>
    </tableColumn>
    <tableColumn id="6" name="PLACE RIEC" dataDxfId="155"/>
    <tableColumn id="7" name="POINT RIEC" dataDxfId="154">
      <calculatedColumnFormula>VLOOKUP(Tableau257[[#This Row],[PLACE RIEC]],PointsClassement[],2,FALSE)</calculatedColumnFormula>
    </tableColumn>
    <tableColumn id="8" name="PLACE QUIMPERLE" dataDxfId="153"/>
    <tableColumn id="9" name="POINT QUIMPERLE" dataDxfId="152">
      <calculatedColumnFormula>VLOOKUP(Tableau257[[#This Row],[PLACE QUIMPERLE]],PointsClassement[],2,FALSE)</calculatedColumnFormula>
    </tableColumn>
    <tableColumn id="10" name="PLACE ERGUE" dataDxfId="151"/>
    <tableColumn id="11" name="POINT ERGUE" dataDxfId="150">
      <calculatedColumnFormula>VLOOKUP(Tableau257[[#This Row],[PLACE ERGUE]],PointsClassement[],2,FALSE)</calculatedColumnFormula>
    </tableColumn>
    <tableColumn id="12" name="PLACE TREGUNC" dataDxfId="149"/>
    <tableColumn id="13" name="POINT TREGUNC" dataDxfId="148">
      <calculatedColumnFormula>VLOOKUP(Tableau257[[#This Row],[PLACE TREGUNC]],PointsClassement[],2,FALSE)</calculatedColumnFormula>
    </tableColumn>
    <tableColumn id="14" name="PLACE SCAER" dataDxfId="147"/>
    <tableColumn id="15" name="POINT SCAER" dataDxfId="146">
      <calculatedColumnFormula>VLOOKUP(Tableau257[[#This Row],[PLACE SCAER]],PointsClassement[],2,FALSE)</calculatedColumnFormula>
    </tableColumn>
    <tableColumn id="16" name="PLACE GOUEZEC" dataDxfId="145"/>
    <tableColumn id="17" name="POINT GOUEZEC" dataDxfId="144">
      <calculatedColumnFormula>VLOOKUP(Tableau257[[#This Row],[PLACE GOUEZEC]],PointsClassement[],2,FALSE)</calculatedColumnFormula>
    </tableColumn>
    <tableColumn id="18" name="FIDELITE" dataDxfId="143"/>
    <tableColumn id="19" name="CLASSEMENT FINAL" dataDxfId="142">
      <calculatedColumnFormula>SUM(F6,H6,J6,L6,N6,P6,R6,S6)</calculatedColumnFormula>
    </tableColumn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id="7" name="Tableau2568" displayName="Tableau2568" ref="B5:T55" insertRowShift="1" totalsRowShown="0">
  <autoFilter ref="B5:T55"/>
  <sortState ref="B6:T55">
    <sortCondition descending="1" ref="T6:T55"/>
    <sortCondition ref="M6:M55"/>
    <sortCondition ref="K6:K55"/>
    <sortCondition ref="I6:I55"/>
    <sortCondition ref="G6:G55"/>
    <sortCondition ref="E6:E55"/>
  </sortState>
  <tableColumns count="19">
    <tableColumn id="1" name="NOM"/>
    <tableColumn id="2" name="PRENOM"/>
    <tableColumn id="3" name="CLUB"/>
    <tableColumn id="4" name="PLACE QUIMPER" dataDxfId="141"/>
    <tableColumn id="5" name="POINT QUIMPER" dataDxfId="140">
      <calculatedColumnFormula>VLOOKUP(Tableau2568[[#This Row],[PLACE QUIMPER]],PointsClassement[],2,FALSE)</calculatedColumnFormula>
    </tableColumn>
    <tableColumn id="6" name="PLACE RIEC" dataDxfId="139"/>
    <tableColumn id="7" name="POINT RIEC" dataDxfId="138">
      <calculatedColumnFormula>VLOOKUP(Tableau2568[[#This Row],[PLACE RIEC]],PointsClassement[],2,FALSE)</calculatedColumnFormula>
    </tableColumn>
    <tableColumn id="8" name="PLACE QUIMPERLE" dataDxfId="137"/>
    <tableColumn id="9" name="POINT QUIMPERLE" dataDxfId="136">
      <calculatedColumnFormula>VLOOKUP(Tableau2568[[#This Row],[PLACE QUIMPERLE]],PointsClassement[],2,FALSE)</calculatedColumnFormula>
    </tableColumn>
    <tableColumn id="10" name="PLACE ERGUE" dataDxfId="135"/>
    <tableColumn id="11" name="POINT ERGUE" dataDxfId="134">
      <calculatedColumnFormula>VLOOKUP(Tableau2568[[#This Row],[PLACE ERGUE]],PointsClassement[],2,FALSE)</calculatedColumnFormula>
    </tableColumn>
    <tableColumn id="12" name="PLACE TREGUNC" dataDxfId="133"/>
    <tableColumn id="13" name="POINT TREGUNC" dataDxfId="132">
      <calculatedColumnFormula>VLOOKUP(Tableau2568[[#This Row],[PLACE TREGUNC]],PointsClassement[],2,FALSE)</calculatedColumnFormula>
    </tableColumn>
    <tableColumn id="14" name="PLACE SCAER" dataDxfId="131"/>
    <tableColumn id="15" name="POINT SCAER" dataDxfId="130">
      <calculatedColumnFormula>VLOOKUP(Tableau2568[[#This Row],[PLACE SCAER]],PointsClassement[],2,FALSE)</calculatedColumnFormula>
    </tableColumn>
    <tableColumn id="16" name="PLACE GOUEZEC" dataDxfId="129"/>
    <tableColumn id="17" name="POINT GOUEZEC" dataDxfId="128">
      <calculatedColumnFormula>VLOOKUP(Tableau2568[[#This Row],[PLACE GOUEZEC]],PointsClassement[],2,FALSE)</calculatedColumnFormula>
    </tableColumn>
    <tableColumn id="18" name="FIDELITE" dataDxfId="127"/>
    <tableColumn id="19" name="CLASSEMENT FINAL" dataDxfId="126">
      <calculatedColumnFormula>SUM(F6,H6,J6,L6,N6,P6,R6,S6)</calculatedColumnFormula>
    </tableColumn>
  </tableColumns>
  <tableStyleInfo name="TableStyleLight7" showFirstColumn="0" showLastColumn="0" showRowStripes="1" showColumnStripes="0"/>
</table>
</file>

<file path=xl/tables/table8.xml><?xml version="1.0" encoding="utf-8"?>
<table xmlns="http://schemas.openxmlformats.org/spreadsheetml/2006/main" id="8" name="Tableau2579" displayName="Tableau2579" ref="B5:T200" insertRowShift="1" totalsRowShown="0">
  <autoFilter ref="B5:T200"/>
  <sortState ref="B6:T200">
    <sortCondition descending="1" ref="T6:T200"/>
    <sortCondition ref="M6:M200"/>
    <sortCondition ref="K6:K200"/>
    <sortCondition ref="I6:I200"/>
    <sortCondition ref="G6:G200"/>
    <sortCondition ref="E6:E200"/>
  </sortState>
  <tableColumns count="19">
    <tableColumn id="1" name="NOM"/>
    <tableColumn id="2" name="PRENOM"/>
    <tableColumn id="3" name="CLUB"/>
    <tableColumn id="4" name="PLACE QUIMPER" dataDxfId="125"/>
    <tableColumn id="5" name="POINT QUIMPER" dataDxfId="124">
      <calculatedColumnFormula>VLOOKUP(Tableau2579[[#This Row],[PLACE QUIMPER]],PointsClassement[],2,FALSE)</calculatedColumnFormula>
    </tableColumn>
    <tableColumn id="6" name="PLACE RIEC" dataDxfId="123"/>
    <tableColumn id="7" name="POINT RIEC" dataDxfId="122">
      <calculatedColumnFormula>VLOOKUP(Tableau2579[[#This Row],[PLACE RIEC]],PointsClassement[],2,FALSE)</calculatedColumnFormula>
    </tableColumn>
    <tableColumn id="8" name="PLACE QUIMPERLE" dataDxfId="121"/>
    <tableColumn id="9" name="POINT QUIMPERLE" dataDxfId="120">
      <calculatedColumnFormula>VLOOKUP(Tableau2579[[#This Row],[PLACE QUIMPERLE]],PointsClassement[],2,FALSE)</calculatedColumnFormula>
    </tableColumn>
    <tableColumn id="10" name="PLACE ERGUE" dataDxfId="119"/>
    <tableColumn id="11" name="POINT ERGUE" dataDxfId="118">
      <calculatedColumnFormula>VLOOKUP(Tableau2579[[#This Row],[PLACE ERGUE]],PointsClassement[],2,FALSE)</calculatedColumnFormula>
    </tableColumn>
    <tableColumn id="12" name="PLACE TREGUNC" dataDxfId="117"/>
    <tableColumn id="13" name="POINT TREGUNC" dataDxfId="116">
      <calculatedColumnFormula>VLOOKUP(Tableau2579[[#This Row],[PLACE TREGUNC]],PointsClassement[],2,FALSE)</calculatedColumnFormula>
    </tableColumn>
    <tableColumn id="14" name="PLACE SCAER" dataDxfId="115"/>
    <tableColumn id="15" name="POINT SCAER" dataDxfId="114">
      <calculatedColumnFormula>VLOOKUP(Tableau2579[[#This Row],[PLACE SCAER]],PointsClassement[],2,FALSE)</calculatedColumnFormula>
    </tableColumn>
    <tableColumn id="16" name="PLACE GOUEZEC" dataDxfId="113"/>
    <tableColumn id="17" name="POINT GOUEZEC" dataDxfId="112">
      <calculatedColumnFormula>VLOOKUP(Tableau2579[[#This Row],[PLACE GOUEZEC]],PointsClassement[],2,FALSE)</calculatedColumnFormula>
    </tableColumn>
    <tableColumn id="18" name="FIDELITE" dataDxfId="111"/>
    <tableColumn id="19" name="CLASSEMENT FINAL" dataDxfId="110">
      <calculatedColumnFormula>SUM(F6,H6,J6,L6,N6,P6,R6,S6)</calculatedColumnFormula>
    </tableColumn>
  </tableColumns>
  <tableStyleInfo name="TableStyleLight2" showFirstColumn="0" showLastColumn="0" showRowStripes="1" showColumnStripes="0"/>
</table>
</file>

<file path=xl/tables/table9.xml><?xml version="1.0" encoding="utf-8"?>
<table xmlns="http://schemas.openxmlformats.org/spreadsheetml/2006/main" id="9" name="Tableau256810" displayName="Tableau256810" ref="B5:T54" insertRowShift="1" totalsRowShown="0">
  <autoFilter ref="B5:T54"/>
  <sortState ref="B6:T54">
    <sortCondition descending="1" ref="T5:T54"/>
  </sortState>
  <tableColumns count="19">
    <tableColumn id="1" name="NOM"/>
    <tableColumn id="2" name="PRENOM"/>
    <tableColumn id="3" name="CLUB"/>
    <tableColumn id="4" name="PLACE QUIMPER" dataDxfId="109"/>
    <tableColumn id="5" name="POINT QUIMPER" dataDxfId="108">
      <calculatedColumnFormula>VLOOKUP(Tableau256810[[#This Row],[PLACE QUIMPER]],PointsClassement[],2,FALSE)</calculatedColumnFormula>
    </tableColumn>
    <tableColumn id="6" name="PLACE RIEC" dataDxfId="107"/>
    <tableColumn id="7" name="POINT RIEC" dataDxfId="106">
      <calculatedColumnFormula>VLOOKUP(Tableau256810[[#This Row],[PLACE RIEC]],PointsClassement[],2,FALSE)</calculatedColumnFormula>
    </tableColumn>
    <tableColumn id="8" name="PLACE QUIMPERLE" dataDxfId="105"/>
    <tableColumn id="9" name="POINT QUIMPERLE" dataDxfId="104">
      <calculatedColumnFormula>VLOOKUP(Tableau256810[[#This Row],[PLACE QUIMPERLE]],PointsClassement[],2,FALSE)</calculatedColumnFormula>
    </tableColumn>
    <tableColumn id="10" name="PLACE ERGUE" dataDxfId="103"/>
    <tableColumn id="11" name="POINT ERGUE" dataDxfId="102">
      <calculatedColumnFormula>VLOOKUP(Tableau256810[[#This Row],[PLACE ERGUE]],PointsClassement[],2,FALSE)</calculatedColumnFormula>
    </tableColumn>
    <tableColumn id="12" name="PLACE TREGUNC" dataDxfId="101"/>
    <tableColumn id="13" name="POINT TREGUNC" dataDxfId="100">
      <calculatedColumnFormula>VLOOKUP(Tableau256810[[#This Row],[PLACE TREGUNC]],PointsClassement[],2,FALSE)</calculatedColumnFormula>
    </tableColumn>
    <tableColumn id="14" name="PLACE SCAER" dataDxfId="99"/>
    <tableColumn id="15" name="POINT SCAER" dataDxfId="98">
      <calculatedColumnFormula>VLOOKUP(Tableau256810[[#This Row],[PLACE SCAER]],PointsClassement[],2,FALSE)</calculatedColumnFormula>
    </tableColumn>
    <tableColumn id="16" name="PLACE GOUEZEC" dataDxfId="97"/>
    <tableColumn id="17" name="POINT GOUEZEC" dataDxfId="96">
      <calculatedColumnFormula>VLOOKUP(Tableau256810[[#This Row],[PLACE GOUEZEC]],PointsClassement[],2,FALSE)</calculatedColumnFormula>
    </tableColumn>
    <tableColumn id="18" name="FIDELITE" dataDxfId="95"/>
    <tableColumn id="19" name="CLASSEMENT FINAL" dataDxfId="94">
      <calculatedColumnFormula>SUM(F6,H6,J6,L6,N6,P6,R6,S6)</calculatedColumnFormula>
    </tableColumn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B253"/>
  <sheetViews>
    <sheetView workbookViewId="0">
      <selection activeCell="A9" sqref="A9"/>
    </sheetView>
  </sheetViews>
  <sheetFormatPr baseColWidth="10" defaultRowHeight="14.4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100</v>
      </c>
    </row>
    <row r="3" spans="1:2" x14ac:dyDescent="0.3">
      <c r="A3">
        <v>2</v>
      </c>
      <c r="B3">
        <v>95</v>
      </c>
    </row>
    <row r="4" spans="1:2" x14ac:dyDescent="0.3">
      <c r="A4">
        <v>3</v>
      </c>
      <c r="B4">
        <v>90</v>
      </c>
    </row>
    <row r="5" spans="1:2" x14ac:dyDescent="0.3">
      <c r="A5">
        <v>4</v>
      </c>
      <c r="B5">
        <v>85</v>
      </c>
    </row>
    <row r="6" spans="1:2" x14ac:dyDescent="0.3">
      <c r="A6">
        <v>5</v>
      </c>
      <c r="B6">
        <v>80</v>
      </c>
    </row>
    <row r="7" spans="1:2" x14ac:dyDescent="0.3">
      <c r="A7">
        <v>6</v>
      </c>
      <c r="B7">
        <v>75</v>
      </c>
    </row>
    <row r="8" spans="1:2" x14ac:dyDescent="0.3">
      <c r="A8">
        <v>7</v>
      </c>
      <c r="B8">
        <v>70</v>
      </c>
    </row>
    <row r="9" spans="1:2" ht="13.95" customHeight="1" x14ac:dyDescent="0.3">
      <c r="A9">
        <v>8</v>
      </c>
      <c r="B9">
        <v>65</v>
      </c>
    </row>
    <row r="10" spans="1:2" x14ac:dyDescent="0.3">
      <c r="A10">
        <v>9</v>
      </c>
      <c r="B10">
        <v>60</v>
      </c>
    </row>
    <row r="11" spans="1:2" x14ac:dyDescent="0.3">
      <c r="A11">
        <v>10</v>
      </c>
      <c r="B11">
        <v>55</v>
      </c>
    </row>
    <row r="12" spans="1:2" x14ac:dyDescent="0.3">
      <c r="A12">
        <v>11</v>
      </c>
      <c r="B12">
        <v>50</v>
      </c>
    </row>
    <row r="13" spans="1:2" x14ac:dyDescent="0.3">
      <c r="A13">
        <v>12</v>
      </c>
      <c r="B13">
        <v>45</v>
      </c>
    </row>
    <row r="14" spans="1:2" x14ac:dyDescent="0.3">
      <c r="A14">
        <v>13</v>
      </c>
      <c r="B14">
        <v>40</v>
      </c>
    </row>
    <row r="15" spans="1:2" x14ac:dyDescent="0.3">
      <c r="A15">
        <v>14</v>
      </c>
      <c r="B15">
        <v>35</v>
      </c>
    </row>
    <row r="16" spans="1:2" x14ac:dyDescent="0.3">
      <c r="A16">
        <v>15</v>
      </c>
      <c r="B16">
        <v>30</v>
      </c>
    </row>
    <row r="17" spans="1:2" x14ac:dyDescent="0.3">
      <c r="A17">
        <v>16</v>
      </c>
      <c r="B17">
        <v>25</v>
      </c>
    </row>
    <row r="18" spans="1:2" x14ac:dyDescent="0.3">
      <c r="A18">
        <v>17</v>
      </c>
      <c r="B18">
        <v>20</v>
      </c>
    </row>
    <row r="19" spans="1:2" x14ac:dyDescent="0.3">
      <c r="A19">
        <v>18</v>
      </c>
      <c r="B19">
        <v>15</v>
      </c>
    </row>
    <row r="20" spans="1:2" x14ac:dyDescent="0.3">
      <c r="A20">
        <v>19</v>
      </c>
      <c r="B20">
        <v>10</v>
      </c>
    </row>
    <row r="21" spans="1:2" x14ac:dyDescent="0.3">
      <c r="A21">
        <v>20</v>
      </c>
      <c r="B21">
        <v>5</v>
      </c>
    </row>
    <row r="22" spans="1:2" x14ac:dyDescent="0.3">
      <c r="A22">
        <v>21</v>
      </c>
      <c r="B22">
        <v>5</v>
      </c>
    </row>
    <row r="23" spans="1:2" x14ac:dyDescent="0.3">
      <c r="A23">
        <v>22</v>
      </c>
      <c r="B23">
        <v>5</v>
      </c>
    </row>
    <row r="24" spans="1:2" x14ac:dyDescent="0.3">
      <c r="A24">
        <v>23</v>
      </c>
      <c r="B24">
        <v>5</v>
      </c>
    </row>
    <row r="25" spans="1:2" x14ac:dyDescent="0.3">
      <c r="A25">
        <v>24</v>
      </c>
      <c r="B25">
        <v>5</v>
      </c>
    </row>
    <row r="26" spans="1:2" x14ac:dyDescent="0.3">
      <c r="A26">
        <v>25</v>
      </c>
      <c r="B26">
        <v>5</v>
      </c>
    </row>
    <row r="27" spans="1:2" x14ac:dyDescent="0.3">
      <c r="A27">
        <v>26</v>
      </c>
      <c r="B27">
        <v>5</v>
      </c>
    </row>
    <row r="28" spans="1:2" x14ac:dyDescent="0.3">
      <c r="A28">
        <v>27</v>
      </c>
      <c r="B28">
        <v>5</v>
      </c>
    </row>
    <row r="29" spans="1:2" x14ac:dyDescent="0.3">
      <c r="A29">
        <v>28</v>
      </c>
      <c r="B29">
        <v>5</v>
      </c>
    </row>
    <row r="30" spans="1:2" x14ac:dyDescent="0.3">
      <c r="A30">
        <v>29</v>
      </c>
      <c r="B30">
        <v>5</v>
      </c>
    </row>
    <row r="31" spans="1:2" x14ac:dyDescent="0.3">
      <c r="A31">
        <v>30</v>
      </c>
      <c r="B31">
        <v>5</v>
      </c>
    </row>
    <row r="32" spans="1:2" x14ac:dyDescent="0.3">
      <c r="A32">
        <v>31</v>
      </c>
      <c r="B32">
        <v>5</v>
      </c>
    </row>
    <row r="33" spans="1:2" x14ac:dyDescent="0.3">
      <c r="A33">
        <v>32</v>
      </c>
      <c r="B33">
        <v>5</v>
      </c>
    </row>
    <row r="34" spans="1:2" x14ac:dyDescent="0.3">
      <c r="A34">
        <v>33</v>
      </c>
      <c r="B34">
        <v>5</v>
      </c>
    </row>
    <row r="35" spans="1:2" x14ac:dyDescent="0.3">
      <c r="A35">
        <v>34</v>
      </c>
      <c r="B35">
        <v>5</v>
      </c>
    </row>
    <row r="36" spans="1:2" x14ac:dyDescent="0.3">
      <c r="A36">
        <v>35</v>
      </c>
      <c r="B36">
        <v>5</v>
      </c>
    </row>
    <row r="37" spans="1:2" x14ac:dyDescent="0.3">
      <c r="A37">
        <v>36</v>
      </c>
      <c r="B37">
        <v>5</v>
      </c>
    </row>
    <row r="38" spans="1:2" x14ac:dyDescent="0.3">
      <c r="A38">
        <v>37</v>
      </c>
      <c r="B38">
        <v>5</v>
      </c>
    </row>
    <row r="39" spans="1:2" x14ac:dyDescent="0.3">
      <c r="A39">
        <v>38</v>
      </c>
      <c r="B39">
        <v>5</v>
      </c>
    </row>
    <row r="40" spans="1:2" x14ac:dyDescent="0.3">
      <c r="A40">
        <v>39</v>
      </c>
      <c r="B40">
        <v>5</v>
      </c>
    </row>
    <row r="41" spans="1:2" x14ac:dyDescent="0.3">
      <c r="A41">
        <v>40</v>
      </c>
      <c r="B41">
        <v>5</v>
      </c>
    </row>
    <row r="42" spans="1:2" x14ac:dyDescent="0.3">
      <c r="A42">
        <v>41</v>
      </c>
      <c r="B42">
        <v>5</v>
      </c>
    </row>
    <row r="43" spans="1:2" x14ac:dyDescent="0.3">
      <c r="A43">
        <v>42</v>
      </c>
      <c r="B43">
        <v>5</v>
      </c>
    </row>
    <row r="44" spans="1:2" x14ac:dyDescent="0.3">
      <c r="A44">
        <v>43</v>
      </c>
      <c r="B44">
        <v>5</v>
      </c>
    </row>
    <row r="45" spans="1:2" x14ac:dyDescent="0.3">
      <c r="A45">
        <v>44</v>
      </c>
      <c r="B45">
        <v>5</v>
      </c>
    </row>
    <row r="46" spans="1:2" x14ac:dyDescent="0.3">
      <c r="A46">
        <v>45</v>
      </c>
      <c r="B46">
        <v>5</v>
      </c>
    </row>
    <row r="47" spans="1:2" x14ac:dyDescent="0.3">
      <c r="A47">
        <v>46</v>
      </c>
      <c r="B47">
        <v>5</v>
      </c>
    </row>
    <row r="48" spans="1:2" x14ac:dyDescent="0.3">
      <c r="A48">
        <v>47</v>
      </c>
      <c r="B48">
        <v>5</v>
      </c>
    </row>
    <row r="49" spans="1:2" x14ac:dyDescent="0.3">
      <c r="A49">
        <v>48</v>
      </c>
      <c r="B49">
        <v>5</v>
      </c>
    </row>
    <row r="50" spans="1:2" x14ac:dyDescent="0.3">
      <c r="A50">
        <v>49</v>
      </c>
      <c r="B50">
        <v>5</v>
      </c>
    </row>
    <row r="51" spans="1:2" x14ac:dyDescent="0.3">
      <c r="A51">
        <v>50</v>
      </c>
      <c r="B51">
        <v>5</v>
      </c>
    </row>
    <row r="52" spans="1:2" x14ac:dyDescent="0.3">
      <c r="A52">
        <v>51</v>
      </c>
      <c r="B52">
        <v>5</v>
      </c>
    </row>
    <row r="53" spans="1:2" x14ac:dyDescent="0.3">
      <c r="A53">
        <v>52</v>
      </c>
      <c r="B53">
        <v>5</v>
      </c>
    </row>
    <row r="54" spans="1:2" x14ac:dyDescent="0.3">
      <c r="A54">
        <v>53</v>
      </c>
      <c r="B54">
        <v>5</v>
      </c>
    </row>
    <row r="55" spans="1:2" x14ac:dyDescent="0.3">
      <c r="A55">
        <v>54</v>
      </c>
      <c r="B55">
        <v>5</v>
      </c>
    </row>
    <row r="56" spans="1:2" x14ac:dyDescent="0.3">
      <c r="A56">
        <v>55</v>
      </c>
      <c r="B56">
        <v>5</v>
      </c>
    </row>
    <row r="57" spans="1:2" x14ac:dyDescent="0.3">
      <c r="A57">
        <v>56</v>
      </c>
      <c r="B57">
        <v>5</v>
      </c>
    </row>
    <row r="58" spans="1:2" x14ac:dyDescent="0.3">
      <c r="A58">
        <v>57</v>
      </c>
      <c r="B58">
        <v>5</v>
      </c>
    </row>
    <row r="59" spans="1:2" x14ac:dyDescent="0.3">
      <c r="A59">
        <v>58</v>
      </c>
      <c r="B59">
        <v>5</v>
      </c>
    </row>
    <row r="60" spans="1:2" x14ac:dyDescent="0.3">
      <c r="A60">
        <v>59</v>
      </c>
      <c r="B60">
        <v>5</v>
      </c>
    </row>
    <row r="61" spans="1:2" x14ac:dyDescent="0.3">
      <c r="A61">
        <v>60</v>
      </c>
      <c r="B61">
        <v>5</v>
      </c>
    </row>
    <row r="62" spans="1:2" x14ac:dyDescent="0.3">
      <c r="A62">
        <v>61</v>
      </c>
      <c r="B62">
        <v>5</v>
      </c>
    </row>
    <row r="63" spans="1:2" x14ac:dyDescent="0.3">
      <c r="A63">
        <v>62</v>
      </c>
      <c r="B63">
        <v>5</v>
      </c>
    </row>
    <row r="64" spans="1:2" x14ac:dyDescent="0.3">
      <c r="A64">
        <v>63</v>
      </c>
      <c r="B64">
        <v>5</v>
      </c>
    </row>
    <row r="65" spans="1:2" x14ac:dyDescent="0.3">
      <c r="A65">
        <v>64</v>
      </c>
      <c r="B65">
        <v>5</v>
      </c>
    </row>
    <row r="66" spans="1:2" x14ac:dyDescent="0.3">
      <c r="A66">
        <v>65</v>
      </c>
      <c r="B66">
        <v>5</v>
      </c>
    </row>
    <row r="67" spans="1:2" x14ac:dyDescent="0.3">
      <c r="A67">
        <v>66</v>
      </c>
      <c r="B67">
        <v>5</v>
      </c>
    </row>
    <row r="68" spans="1:2" x14ac:dyDescent="0.3">
      <c r="A68">
        <v>67</v>
      </c>
      <c r="B68">
        <v>5</v>
      </c>
    </row>
    <row r="69" spans="1:2" x14ac:dyDescent="0.3">
      <c r="A69">
        <v>68</v>
      </c>
      <c r="B69">
        <v>5</v>
      </c>
    </row>
    <row r="70" spans="1:2" x14ac:dyDescent="0.3">
      <c r="A70">
        <v>69</v>
      </c>
      <c r="B70">
        <v>5</v>
      </c>
    </row>
    <row r="71" spans="1:2" x14ac:dyDescent="0.3">
      <c r="A71">
        <v>70</v>
      </c>
      <c r="B71">
        <v>5</v>
      </c>
    </row>
    <row r="72" spans="1:2" x14ac:dyDescent="0.3">
      <c r="A72">
        <v>71</v>
      </c>
      <c r="B72">
        <v>5</v>
      </c>
    </row>
    <row r="73" spans="1:2" x14ac:dyDescent="0.3">
      <c r="A73">
        <v>72</v>
      </c>
      <c r="B73">
        <v>5</v>
      </c>
    </row>
    <row r="74" spans="1:2" x14ac:dyDescent="0.3">
      <c r="A74">
        <v>73</v>
      </c>
      <c r="B74">
        <v>5</v>
      </c>
    </row>
    <row r="75" spans="1:2" x14ac:dyDescent="0.3">
      <c r="A75">
        <v>74</v>
      </c>
      <c r="B75">
        <v>5</v>
      </c>
    </row>
    <row r="76" spans="1:2" x14ac:dyDescent="0.3">
      <c r="A76">
        <v>75</v>
      </c>
      <c r="B76">
        <v>5</v>
      </c>
    </row>
    <row r="77" spans="1:2" x14ac:dyDescent="0.3">
      <c r="A77">
        <v>76</v>
      </c>
      <c r="B77">
        <v>5</v>
      </c>
    </row>
    <row r="78" spans="1:2" x14ac:dyDescent="0.3">
      <c r="A78">
        <v>77</v>
      </c>
      <c r="B78">
        <v>5</v>
      </c>
    </row>
    <row r="79" spans="1:2" x14ac:dyDescent="0.3">
      <c r="A79">
        <v>78</v>
      </c>
      <c r="B79">
        <v>5</v>
      </c>
    </row>
    <row r="80" spans="1:2" x14ac:dyDescent="0.3">
      <c r="A80">
        <v>79</v>
      </c>
      <c r="B80">
        <v>5</v>
      </c>
    </row>
    <row r="81" spans="1:2" x14ac:dyDescent="0.3">
      <c r="A81">
        <v>80</v>
      </c>
      <c r="B81">
        <v>5</v>
      </c>
    </row>
    <row r="82" spans="1:2" x14ac:dyDescent="0.3">
      <c r="A82">
        <v>81</v>
      </c>
      <c r="B82">
        <v>5</v>
      </c>
    </row>
    <row r="83" spans="1:2" x14ac:dyDescent="0.3">
      <c r="A83">
        <v>82</v>
      </c>
      <c r="B83">
        <v>5</v>
      </c>
    </row>
    <row r="84" spans="1:2" x14ac:dyDescent="0.3">
      <c r="A84">
        <v>83</v>
      </c>
      <c r="B84">
        <v>5</v>
      </c>
    </row>
    <row r="85" spans="1:2" x14ac:dyDescent="0.3">
      <c r="A85">
        <v>84</v>
      </c>
      <c r="B85">
        <v>5</v>
      </c>
    </row>
    <row r="86" spans="1:2" x14ac:dyDescent="0.3">
      <c r="A86">
        <v>85</v>
      </c>
      <c r="B86">
        <v>5</v>
      </c>
    </row>
    <row r="87" spans="1:2" x14ac:dyDescent="0.3">
      <c r="A87">
        <v>86</v>
      </c>
      <c r="B87">
        <v>5</v>
      </c>
    </row>
    <row r="88" spans="1:2" x14ac:dyDescent="0.3">
      <c r="A88">
        <v>87</v>
      </c>
      <c r="B88">
        <v>5</v>
      </c>
    </row>
    <row r="89" spans="1:2" x14ac:dyDescent="0.3">
      <c r="A89">
        <v>88</v>
      </c>
      <c r="B89">
        <v>5</v>
      </c>
    </row>
    <row r="90" spans="1:2" x14ac:dyDescent="0.3">
      <c r="A90">
        <v>89</v>
      </c>
      <c r="B90">
        <v>5</v>
      </c>
    </row>
    <row r="91" spans="1:2" x14ac:dyDescent="0.3">
      <c r="A91">
        <v>90</v>
      </c>
      <c r="B91">
        <v>5</v>
      </c>
    </row>
    <row r="92" spans="1:2" x14ac:dyDescent="0.3">
      <c r="A92">
        <v>91</v>
      </c>
      <c r="B92">
        <v>5</v>
      </c>
    </row>
    <row r="93" spans="1:2" x14ac:dyDescent="0.3">
      <c r="A93">
        <v>92</v>
      </c>
      <c r="B93">
        <v>5</v>
      </c>
    </row>
    <row r="94" spans="1:2" x14ac:dyDescent="0.3">
      <c r="A94">
        <v>93</v>
      </c>
      <c r="B94">
        <v>5</v>
      </c>
    </row>
    <row r="95" spans="1:2" x14ac:dyDescent="0.3">
      <c r="A95">
        <v>94</v>
      </c>
      <c r="B95">
        <v>5</v>
      </c>
    </row>
    <row r="96" spans="1:2" x14ac:dyDescent="0.3">
      <c r="A96">
        <v>95</v>
      </c>
      <c r="B96">
        <v>5</v>
      </c>
    </row>
    <row r="97" spans="1:2" x14ac:dyDescent="0.3">
      <c r="A97">
        <v>96</v>
      </c>
      <c r="B97">
        <v>5</v>
      </c>
    </row>
    <row r="98" spans="1:2" x14ac:dyDescent="0.3">
      <c r="A98">
        <v>97</v>
      </c>
      <c r="B98">
        <v>5</v>
      </c>
    </row>
    <row r="99" spans="1:2" x14ac:dyDescent="0.3">
      <c r="A99">
        <v>98</v>
      </c>
      <c r="B99">
        <v>5</v>
      </c>
    </row>
    <row r="100" spans="1:2" x14ac:dyDescent="0.3">
      <c r="A100">
        <v>99</v>
      </c>
      <c r="B100">
        <v>5</v>
      </c>
    </row>
    <row r="101" spans="1:2" x14ac:dyDescent="0.3">
      <c r="A101">
        <v>100</v>
      </c>
      <c r="B101">
        <v>5</v>
      </c>
    </row>
    <row r="102" spans="1:2" x14ac:dyDescent="0.3">
      <c r="A102">
        <v>101</v>
      </c>
      <c r="B102">
        <v>5</v>
      </c>
    </row>
    <row r="103" spans="1:2" x14ac:dyDescent="0.3">
      <c r="A103">
        <v>102</v>
      </c>
      <c r="B103">
        <v>5</v>
      </c>
    </row>
    <row r="104" spans="1:2" x14ac:dyDescent="0.3">
      <c r="A104">
        <v>103</v>
      </c>
      <c r="B104">
        <v>5</v>
      </c>
    </row>
    <row r="105" spans="1:2" x14ac:dyDescent="0.3">
      <c r="A105">
        <v>104</v>
      </c>
      <c r="B105">
        <v>5</v>
      </c>
    </row>
    <row r="106" spans="1:2" x14ac:dyDescent="0.3">
      <c r="A106">
        <v>105</v>
      </c>
      <c r="B106">
        <v>5</v>
      </c>
    </row>
    <row r="107" spans="1:2" x14ac:dyDescent="0.3">
      <c r="A107">
        <v>106</v>
      </c>
      <c r="B107">
        <v>5</v>
      </c>
    </row>
    <row r="108" spans="1:2" x14ac:dyDescent="0.3">
      <c r="A108">
        <v>107</v>
      </c>
      <c r="B108">
        <v>5</v>
      </c>
    </row>
    <row r="109" spans="1:2" x14ac:dyDescent="0.3">
      <c r="A109">
        <v>108</v>
      </c>
      <c r="B109">
        <v>5</v>
      </c>
    </row>
    <row r="110" spans="1:2" x14ac:dyDescent="0.3">
      <c r="A110">
        <v>109</v>
      </c>
      <c r="B110">
        <v>5</v>
      </c>
    </row>
    <row r="111" spans="1:2" x14ac:dyDescent="0.3">
      <c r="A111">
        <v>110</v>
      </c>
      <c r="B111">
        <v>5</v>
      </c>
    </row>
    <row r="112" spans="1:2" x14ac:dyDescent="0.3">
      <c r="A112">
        <v>111</v>
      </c>
      <c r="B112">
        <v>5</v>
      </c>
    </row>
    <row r="113" spans="1:2" x14ac:dyDescent="0.3">
      <c r="A113">
        <v>112</v>
      </c>
      <c r="B113">
        <v>5</v>
      </c>
    </row>
    <row r="114" spans="1:2" x14ac:dyDescent="0.3">
      <c r="A114">
        <v>113</v>
      </c>
      <c r="B114">
        <v>5</v>
      </c>
    </row>
    <row r="115" spans="1:2" x14ac:dyDescent="0.3">
      <c r="A115">
        <v>114</v>
      </c>
      <c r="B115">
        <v>5</v>
      </c>
    </row>
    <row r="116" spans="1:2" x14ac:dyDescent="0.3">
      <c r="A116">
        <v>115</v>
      </c>
      <c r="B116">
        <v>5</v>
      </c>
    </row>
    <row r="117" spans="1:2" x14ac:dyDescent="0.3">
      <c r="A117">
        <v>116</v>
      </c>
      <c r="B117">
        <v>5</v>
      </c>
    </row>
    <row r="118" spans="1:2" x14ac:dyDescent="0.3">
      <c r="A118">
        <v>117</v>
      </c>
      <c r="B118">
        <v>5</v>
      </c>
    </row>
    <row r="119" spans="1:2" x14ac:dyDescent="0.3">
      <c r="A119">
        <v>118</v>
      </c>
      <c r="B119">
        <v>5</v>
      </c>
    </row>
    <row r="120" spans="1:2" x14ac:dyDescent="0.3">
      <c r="A120">
        <v>119</v>
      </c>
      <c r="B120">
        <v>5</v>
      </c>
    </row>
    <row r="121" spans="1:2" x14ac:dyDescent="0.3">
      <c r="A121">
        <v>120</v>
      </c>
      <c r="B121">
        <v>5</v>
      </c>
    </row>
    <row r="122" spans="1:2" x14ac:dyDescent="0.3">
      <c r="A122">
        <v>121</v>
      </c>
      <c r="B122">
        <v>5</v>
      </c>
    </row>
    <row r="123" spans="1:2" x14ac:dyDescent="0.3">
      <c r="A123">
        <v>122</v>
      </c>
      <c r="B123">
        <v>5</v>
      </c>
    </row>
    <row r="124" spans="1:2" x14ac:dyDescent="0.3">
      <c r="A124">
        <v>123</v>
      </c>
      <c r="B124">
        <v>5</v>
      </c>
    </row>
    <row r="125" spans="1:2" x14ac:dyDescent="0.3">
      <c r="A125">
        <v>124</v>
      </c>
      <c r="B125">
        <v>5</v>
      </c>
    </row>
    <row r="126" spans="1:2" x14ac:dyDescent="0.3">
      <c r="A126">
        <v>125</v>
      </c>
      <c r="B126">
        <v>5</v>
      </c>
    </row>
    <row r="127" spans="1:2" x14ac:dyDescent="0.3">
      <c r="A127">
        <v>126</v>
      </c>
      <c r="B127">
        <v>5</v>
      </c>
    </row>
    <row r="128" spans="1:2" x14ac:dyDescent="0.3">
      <c r="A128">
        <v>127</v>
      </c>
      <c r="B128">
        <v>5</v>
      </c>
    </row>
    <row r="129" spans="1:2" x14ac:dyDescent="0.3">
      <c r="A129">
        <v>128</v>
      </c>
      <c r="B129">
        <v>5</v>
      </c>
    </row>
    <row r="130" spans="1:2" x14ac:dyDescent="0.3">
      <c r="A130">
        <v>129</v>
      </c>
      <c r="B130">
        <v>5</v>
      </c>
    </row>
    <row r="131" spans="1:2" x14ac:dyDescent="0.3">
      <c r="A131">
        <v>130</v>
      </c>
      <c r="B131">
        <v>5</v>
      </c>
    </row>
    <row r="132" spans="1:2" x14ac:dyDescent="0.3">
      <c r="A132">
        <v>131</v>
      </c>
      <c r="B132">
        <v>5</v>
      </c>
    </row>
    <row r="133" spans="1:2" x14ac:dyDescent="0.3">
      <c r="A133">
        <v>132</v>
      </c>
      <c r="B133">
        <v>5</v>
      </c>
    </row>
    <row r="134" spans="1:2" x14ac:dyDescent="0.3">
      <c r="A134">
        <v>133</v>
      </c>
      <c r="B134">
        <v>5</v>
      </c>
    </row>
    <row r="135" spans="1:2" x14ac:dyDescent="0.3">
      <c r="A135">
        <v>134</v>
      </c>
      <c r="B135">
        <v>5</v>
      </c>
    </row>
    <row r="136" spans="1:2" x14ac:dyDescent="0.3">
      <c r="A136">
        <v>135</v>
      </c>
      <c r="B136">
        <v>5</v>
      </c>
    </row>
    <row r="137" spans="1:2" x14ac:dyDescent="0.3">
      <c r="A137">
        <v>136</v>
      </c>
      <c r="B137">
        <v>5</v>
      </c>
    </row>
    <row r="138" spans="1:2" x14ac:dyDescent="0.3">
      <c r="A138">
        <v>137</v>
      </c>
      <c r="B138">
        <v>5</v>
      </c>
    </row>
    <row r="139" spans="1:2" x14ac:dyDescent="0.3">
      <c r="A139">
        <v>138</v>
      </c>
      <c r="B139">
        <v>5</v>
      </c>
    </row>
    <row r="140" spans="1:2" x14ac:dyDescent="0.3">
      <c r="A140">
        <v>139</v>
      </c>
      <c r="B140">
        <v>5</v>
      </c>
    </row>
    <row r="141" spans="1:2" x14ac:dyDescent="0.3">
      <c r="A141">
        <v>140</v>
      </c>
      <c r="B141">
        <v>5</v>
      </c>
    </row>
    <row r="142" spans="1:2" x14ac:dyDescent="0.3">
      <c r="A142">
        <v>141</v>
      </c>
      <c r="B142">
        <v>5</v>
      </c>
    </row>
    <row r="143" spans="1:2" x14ac:dyDescent="0.3">
      <c r="A143">
        <v>142</v>
      </c>
      <c r="B143">
        <v>5</v>
      </c>
    </row>
    <row r="144" spans="1:2" x14ac:dyDescent="0.3">
      <c r="A144">
        <v>143</v>
      </c>
      <c r="B144">
        <v>5</v>
      </c>
    </row>
    <row r="145" spans="1:2" x14ac:dyDescent="0.3">
      <c r="A145">
        <v>144</v>
      </c>
      <c r="B145">
        <v>5</v>
      </c>
    </row>
    <row r="146" spans="1:2" x14ac:dyDescent="0.3">
      <c r="A146">
        <v>145</v>
      </c>
      <c r="B146">
        <v>5</v>
      </c>
    </row>
    <row r="147" spans="1:2" x14ac:dyDescent="0.3">
      <c r="A147">
        <v>146</v>
      </c>
      <c r="B147">
        <v>5</v>
      </c>
    </row>
    <row r="148" spans="1:2" x14ac:dyDescent="0.3">
      <c r="A148">
        <v>147</v>
      </c>
      <c r="B148">
        <v>5</v>
      </c>
    </row>
    <row r="149" spans="1:2" x14ac:dyDescent="0.3">
      <c r="A149">
        <v>148</v>
      </c>
      <c r="B149">
        <v>5</v>
      </c>
    </row>
    <row r="150" spans="1:2" x14ac:dyDescent="0.3">
      <c r="A150">
        <v>149</v>
      </c>
      <c r="B150">
        <v>5</v>
      </c>
    </row>
    <row r="151" spans="1:2" x14ac:dyDescent="0.3">
      <c r="A151">
        <v>150</v>
      </c>
      <c r="B151">
        <v>5</v>
      </c>
    </row>
    <row r="152" spans="1:2" x14ac:dyDescent="0.3">
      <c r="A152">
        <v>151</v>
      </c>
      <c r="B152">
        <v>5</v>
      </c>
    </row>
    <row r="153" spans="1:2" x14ac:dyDescent="0.3">
      <c r="A153">
        <v>152</v>
      </c>
      <c r="B153">
        <v>5</v>
      </c>
    </row>
    <row r="154" spans="1:2" x14ac:dyDescent="0.3">
      <c r="A154">
        <v>153</v>
      </c>
      <c r="B154">
        <v>5</v>
      </c>
    </row>
    <row r="155" spans="1:2" x14ac:dyDescent="0.3">
      <c r="A155">
        <v>154</v>
      </c>
      <c r="B155">
        <v>5</v>
      </c>
    </row>
    <row r="156" spans="1:2" x14ac:dyDescent="0.3">
      <c r="A156">
        <v>155</v>
      </c>
      <c r="B156">
        <v>5</v>
      </c>
    </row>
    <row r="157" spans="1:2" x14ac:dyDescent="0.3">
      <c r="A157">
        <v>156</v>
      </c>
      <c r="B157">
        <v>5</v>
      </c>
    </row>
    <row r="158" spans="1:2" x14ac:dyDescent="0.3">
      <c r="A158">
        <v>157</v>
      </c>
      <c r="B158">
        <v>5</v>
      </c>
    </row>
    <row r="159" spans="1:2" x14ac:dyDescent="0.3">
      <c r="A159">
        <v>158</v>
      </c>
      <c r="B159">
        <v>5</v>
      </c>
    </row>
    <row r="160" spans="1:2" x14ac:dyDescent="0.3">
      <c r="A160">
        <v>159</v>
      </c>
      <c r="B160">
        <v>5</v>
      </c>
    </row>
    <row r="161" spans="1:2" x14ac:dyDescent="0.3">
      <c r="A161">
        <v>160</v>
      </c>
      <c r="B161">
        <v>5</v>
      </c>
    </row>
    <row r="162" spans="1:2" x14ac:dyDescent="0.3">
      <c r="A162">
        <v>161</v>
      </c>
      <c r="B162">
        <v>5</v>
      </c>
    </row>
    <row r="163" spans="1:2" x14ac:dyDescent="0.3">
      <c r="A163">
        <v>162</v>
      </c>
      <c r="B163">
        <v>5</v>
      </c>
    </row>
    <row r="164" spans="1:2" x14ac:dyDescent="0.3">
      <c r="A164">
        <v>163</v>
      </c>
      <c r="B164">
        <v>5</v>
      </c>
    </row>
    <row r="165" spans="1:2" x14ac:dyDescent="0.3">
      <c r="A165">
        <v>164</v>
      </c>
      <c r="B165">
        <v>5</v>
      </c>
    </row>
    <row r="166" spans="1:2" x14ac:dyDescent="0.3">
      <c r="A166">
        <v>165</v>
      </c>
      <c r="B166">
        <v>5</v>
      </c>
    </row>
    <row r="167" spans="1:2" x14ac:dyDescent="0.3">
      <c r="A167">
        <v>166</v>
      </c>
      <c r="B167">
        <v>5</v>
      </c>
    </row>
    <row r="168" spans="1:2" x14ac:dyDescent="0.3">
      <c r="A168">
        <v>167</v>
      </c>
      <c r="B168">
        <v>5</v>
      </c>
    </row>
    <row r="169" spans="1:2" x14ac:dyDescent="0.3">
      <c r="A169">
        <v>168</v>
      </c>
      <c r="B169">
        <v>5</v>
      </c>
    </row>
    <row r="170" spans="1:2" x14ac:dyDescent="0.3">
      <c r="A170">
        <v>169</v>
      </c>
      <c r="B170">
        <v>5</v>
      </c>
    </row>
    <row r="171" spans="1:2" x14ac:dyDescent="0.3">
      <c r="A171">
        <v>170</v>
      </c>
      <c r="B171">
        <v>5</v>
      </c>
    </row>
    <row r="172" spans="1:2" x14ac:dyDescent="0.3">
      <c r="A172">
        <v>171</v>
      </c>
      <c r="B172">
        <v>5</v>
      </c>
    </row>
    <row r="173" spans="1:2" x14ac:dyDescent="0.3">
      <c r="A173">
        <v>172</v>
      </c>
      <c r="B173">
        <v>5</v>
      </c>
    </row>
    <row r="174" spans="1:2" x14ac:dyDescent="0.3">
      <c r="A174">
        <v>173</v>
      </c>
      <c r="B174">
        <v>5</v>
      </c>
    </row>
    <row r="175" spans="1:2" x14ac:dyDescent="0.3">
      <c r="A175">
        <v>174</v>
      </c>
      <c r="B175">
        <v>5</v>
      </c>
    </row>
    <row r="176" spans="1:2" x14ac:dyDescent="0.3">
      <c r="A176">
        <v>175</v>
      </c>
      <c r="B176">
        <v>5</v>
      </c>
    </row>
    <row r="177" spans="1:2" x14ac:dyDescent="0.3">
      <c r="A177">
        <v>176</v>
      </c>
      <c r="B177">
        <v>5</v>
      </c>
    </row>
    <row r="178" spans="1:2" x14ac:dyDescent="0.3">
      <c r="A178">
        <v>177</v>
      </c>
      <c r="B178">
        <v>5</v>
      </c>
    </row>
    <row r="179" spans="1:2" x14ac:dyDescent="0.3">
      <c r="A179">
        <v>178</v>
      </c>
      <c r="B179">
        <v>5</v>
      </c>
    </row>
    <row r="180" spans="1:2" x14ac:dyDescent="0.3">
      <c r="A180">
        <v>179</v>
      </c>
      <c r="B180">
        <v>5</v>
      </c>
    </row>
    <row r="181" spans="1:2" x14ac:dyDescent="0.3">
      <c r="A181">
        <v>180</v>
      </c>
      <c r="B181">
        <v>5</v>
      </c>
    </row>
    <row r="182" spans="1:2" x14ac:dyDescent="0.3">
      <c r="A182">
        <v>181</v>
      </c>
      <c r="B182">
        <v>5</v>
      </c>
    </row>
    <row r="183" spans="1:2" x14ac:dyDescent="0.3">
      <c r="A183">
        <v>182</v>
      </c>
      <c r="B183">
        <v>5</v>
      </c>
    </row>
    <row r="184" spans="1:2" x14ac:dyDescent="0.3">
      <c r="A184">
        <v>183</v>
      </c>
      <c r="B184">
        <v>5</v>
      </c>
    </row>
    <row r="185" spans="1:2" x14ac:dyDescent="0.3">
      <c r="A185">
        <v>184</v>
      </c>
      <c r="B185">
        <v>5</v>
      </c>
    </row>
    <row r="186" spans="1:2" x14ac:dyDescent="0.3">
      <c r="A186">
        <v>185</v>
      </c>
      <c r="B186">
        <v>5</v>
      </c>
    </row>
    <row r="187" spans="1:2" x14ac:dyDescent="0.3">
      <c r="A187">
        <v>186</v>
      </c>
      <c r="B187">
        <v>5</v>
      </c>
    </row>
    <row r="188" spans="1:2" x14ac:dyDescent="0.3">
      <c r="A188">
        <v>187</v>
      </c>
      <c r="B188">
        <v>5</v>
      </c>
    </row>
    <row r="189" spans="1:2" x14ac:dyDescent="0.3">
      <c r="A189">
        <v>188</v>
      </c>
      <c r="B189">
        <v>5</v>
      </c>
    </row>
    <row r="190" spans="1:2" x14ac:dyDescent="0.3">
      <c r="A190">
        <v>189</v>
      </c>
      <c r="B190">
        <v>5</v>
      </c>
    </row>
    <row r="191" spans="1:2" x14ac:dyDescent="0.3">
      <c r="A191">
        <v>190</v>
      </c>
      <c r="B191">
        <v>5</v>
      </c>
    </row>
    <row r="192" spans="1:2" x14ac:dyDescent="0.3">
      <c r="A192">
        <v>191</v>
      </c>
      <c r="B192">
        <v>5</v>
      </c>
    </row>
    <row r="193" spans="1:2" x14ac:dyDescent="0.3">
      <c r="A193">
        <v>192</v>
      </c>
      <c r="B193">
        <v>5</v>
      </c>
    </row>
    <row r="194" spans="1:2" x14ac:dyDescent="0.3">
      <c r="A194">
        <v>193</v>
      </c>
      <c r="B194">
        <v>5</v>
      </c>
    </row>
    <row r="195" spans="1:2" x14ac:dyDescent="0.3">
      <c r="A195">
        <v>194</v>
      </c>
      <c r="B195">
        <v>5</v>
      </c>
    </row>
    <row r="196" spans="1:2" x14ac:dyDescent="0.3">
      <c r="A196">
        <v>195</v>
      </c>
      <c r="B196">
        <v>5</v>
      </c>
    </row>
    <row r="197" spans="1:2" x14ac:dyDescent="0.3">
      <c r="A197">
        <v>196</v>
      </c>
      <c r="B197">
        <v>5</v>
      </c>
    </row>
    <row r="198" spans="1:2" x14ac:dyDescent="0.3">
      <c r="A198">
        <v>197</v>
      </c>
      <c r="B198">
        <v>5</v>
      </c>
    </row>
    <row r="199" spans="1:2" x14ac:dyDescent="0.3">
      <c r="A199">
        <v>198</v>
      </c>
      <c r="B199">
        <v>5</v>
      </c>
    </row>
    <row r="200" spans="1:2" x14ac:dyDescent="0.3">
      <c r="A200">
        <v>199</v>
      </c>
      <c r="B200">
        <v>5</v>
      </c>
    </row>
    <row r="201" spans="1:2" x14ac:dyDescent="0.3">
      <c r="A201">
        <v>200</v>
      </c>
      <c r="B201">
        <v>5</v>
      </c>
    </row>
    <row r="202" spans="1:2" x14ac:dyDescent="0.3">
      <c r="A202">
        <v>201</v>
      </c>
      <c r="B202">
        <v>5</v>
      </c>
    </row>
    <row r="203" spans="1:2" x14ac:dyDescent="0.3">
      <c r="A203">
        <v>202</v>
      </c>
      <c r="B203">
        <v>5</v>
      </c>
    </row>
    <row r="204" spans="1:2" x14ac:dyDescent="0.3">
      <c r="A204">
        <v>203</v>
      </c>
      <c r="B204">
        <v>5</v>
      </c>
    </row>
    <row r="205" spans="1:2" x14ac:dyDescent="0.3">
      <c r="A205">
        <v>204</v>
      </c>
      <c r="B205">
        <v>5</v>
      </c>
    </row>
    <row r="206" spans="1:2" x14ac:dyDescent="0.3">
      <c r="A206">
        <v>205</v>
      </c>
      <c r="B206">
        <v>5</v>
      </c>
    </row>
    <row r="207" spans="1:2" x14ac:dyDescent="0.3">
      <c r="A207">
        <v>206</v>
      </c>
      <c r="B207">
        <v>5</v>
      </c>
    </row>
    <row r="208" spans="1:2" x14ac:dyDescent="0.3">
      <c r="A208">
        <v>207</v>
      </c>
      <c r="B208">
        <v>5</v>
      </c>
    </row>
    <row r="209" spans="1:2" x14ac:dyDescent="0.3">
      <c r="A209">
        <v>208</v>
      </c>
      <c r="B209">
        <v>5</v>
      </c>
    </row>
    <row r="210" spans="1:2" x14ac:dyDescent="0.3">
      <c r="A210">
        <v>209</v>
      </c>
      <c r="B210">
        <v>5</v>
      </c>
    </row>
    <row r="211" spans="1:2" x14ac:dyDescent="0.3">
      <c r="A211">
        <v>210</v>
      </c>
      <c r="B211">
        <v>5</v>
      </c>
    </row>
    <row r="212" spans="1:2" x14ac:dyDescent="0.3">
      <c r="A212">
        <v>211</v>
      </c>
      <c r="B212">
        <v>5</v>
      </c>
    </row>
    <row r="213" spans="1:2" x14ac:dyDescent="0.3">
      <c r="A213">
        <v>212</v>
      </c>
      <c r="B213">
        <v>5</v>
      </c>
    </row>
    <row r="214" spans="1:2" x14ac:dyDescent="0.3">
      <c r="A214">
        <v>213</v>
      </c>
      <c r="B214">
        <v>5</v>
      </c>
    </row>
    <row r="215" spans="1:2" x14ac:dyDescent="0.3">
      <c r="A215">
        <v>214</v>
      </c>
      <c r="B215">
        <v>5</v>
      </c>
    </row>
    <row r="216" spans="1:2" x14ac:dyDescent="0.3">
      <c r="A216">
        <v>215</v>
      </c>
      <c r="B216">
        <v>5</v>
      </c>
    </row>
    <row r="217" spans="1:2" x14ac:dyDescent="0.3">
      <c r="A217">
        <v>216</v>
      </c>
      <c r="B217">
        <v>5</v>
      </c>
    </row>
    <row r="218" spans="1:2" x14ac:dyDescent="0.3">
      <c r="A218">
        <v>217</v>
      </c>
      <c r="B218">
        <v>5</v>
      </c>
    </row>
    <row r="219" spans="1:2" x14ac:dyDescent="0.3">
      <c r="A219">
        <v>218</v>
      </c>
      <c r="B219">
        <v>5</v>
      </c>
    </row>
    <row r="220" spans="1:2" x14ac:dyDescent="0.3">
      <c r="A220">
        <v>219</v>
      </c>
      <c r="B220">
        <v>5</v>
      </c>
    </row>
    <row r="221" spans="1:2" x14ac:dyDescent="0.3">
      <c r="A221">
        <v>220</v>
      </c>
      <c r="B221">
        <v>5</v>
      </c>
    </row>
    <row r="222" spans="1:2" x14ac:dyDescent="0.3">
      <c r="A222">
        <v>221</v>
      </c>
      <c r="B222">
        <v>5</v>
      </c>
    </row>
    <row r="223" spans="1:2" x14ac:dyDescent="0.3">
      <c r="A223">
        <v>222</v>
      </c>
      <c r="B223">
        <v>5</v>
      </c>
    </row>
    <row r="224" spans="1:2" x14ac:dyDescent="0.3">
      <c r="A224">
        <v>223</v>
      </c>
      <c r="B224">
        <v>5</v>
      </c>
    </row>
    <row r="225" spans="1:2" x14ac:dyDescent="0.3">
      <c r="A225">
        <v>224</v>
      </c>
      <c r="B225">
        <v>5</v>
      </c>
    </row>
    <row r="226" spans="1:2" x14ac:dyDescent="0.3">
      <c r="A226">
        <v>225</v>
      </c>
      <c r="B226">
        <v>5</v>
      </c>
    </row>
    <row r="227" spans="1:2" x14ac:dyDescent="0.3">
      <c r="A227">
        <v>226</v>
      </c>
      <c r="B227">
        <v>5</v>
      </c>
    </row>
    <row r="228" spans="1:2" x14ac:dyDescent="0.3">
      <c r="A228">
        <v>227</v>
      </c>
      <c r="B228">
        <v>5</v>
      </c>
    </row>
    <row r="229" spans="1:2" x14ac:dyDescent="0.3">
      <c r="A229">
        <v>228</v>
      </c>
      <c r="B229">
        <v>5</v>
      </c>
    </row>
    <row r="230" spans="1:2" x14ac:dyDescent="0.3">
      <c r="A230">
        <v>229</v>
      </c>
      <c r="B230">
        <v>5</v>
      </c>
    </row>
    <row r="231" spans="1:2" x14ac:dyDescent="0.3">
      <c r="A231">
        <v>230</v>
      </c>
      <c r="B231">
        <v>5</v>
      </c>
    </row>
    <row r="232" spans="1:2" x14ac:dyDescent="0.3">
      <c r="A232">
        <v>231</v>
      </c>
      <c r="B232">
        <v>5</v>
      </c>
    </row>
    <row r="233" spans="1:2" x14ac:dyDescent="0.3">
      <c r="A233">
        <v>232</v>
      </c>
      <c r="B233">
        <v>5</v>
      </c>
    </row>
    <row r="234" spans="1:2" x14ac:dyDescent="0.3">
      <c r="A234">
        <v>233</v>
      </c>
      <c r="B234">
        <v>5</v>
      </c>
    </row>
    <row r="235" spans="1:2" x14ac:dyDescent="0.3">
      <c r="A235">
        <v>234</v>
      </c>
      <c r="B235">
        <v>5</v>
      </c>
    </row>
    <row r="236" spans="1:2" x14ac:dyDescent="0.3">
      <c r="A236">
        <v>235</v>
      </c>
      <c r="B236">
        <v>5</v>
      </c>
    </row>
    <row r="237" spans="1:2" x14ac:dyDescent="0.3">
      <c r="A237">
        <v>236</v>
      </c>
      <c r="B237">
        <v>5</v>
      </c>
    </row>
    <row r="238" spans="1:2" x14ac:dyDescent="0.3">
      <c r="A238">
        <v>237</v>
      </c>
      <c r="B238">
        <v>5</v>
      </c>
    </row>
    <row r="239" spans="1:2" x14ac:dyDescent="0.3">
      <c r="A239">
        <v>238</v>
      </c>
      <c r="B239">
        <v>5</v>
      </c>
    </row>
    <row r="240" spans="1:2" x14ac:dyDescent="0.3">
      <c r="A240">
        <v>239</v>
      </c>
      <c r="B240">
        <v>5</v>
      </c>
    </row>
    <row r="241" spans="1:2" x14ac:dyDescent="0.3">
      <c r="A241">
        <v>240</v>
      </c>
      <c r="B241">
        <v>5</v>
      </c>
    </row>
    <row r="242" spans="1:2" x14ac:dyDescent="0.3">
      <c r="A242">
        <v>241</v>
      </c>
      <c r="B242">
        <v>5</v>
      </c>
    </row>
    <row r="243" spans="1:2" x14ac:dyDescent="0.3">
      <c r="A243">
        <v>242</v>
      </c>
      <c r="B243">
        <v>5</v>
      </c>
    </row>
    <row r="244" spans="1:2" x14ac:dyDescent="0.3">
      <c r="A244">
        <v>243</v>
      </c>
      <c r="B244">
        <v>5</v>
      </c>
    </row>
    <row r="245" spans="1:2" x14ac:dyDescent="0.3">
      <c r="A245">
        <v>244</v>
      </c>
      <c r="B245">
        <v>5</v>
      </c>
    </row>
    <row r="246" spans="1:2" x14ac:dyDescent="0.3">
      <c r="A246">
        <v>245</v>
      </c>
      <c r="B246">
        <v>5</v>
      </c>
    </row>
    <row r="247" spans="1:2" x14ac:dyDescent="0.3">
      <c r="A247">
        <v>246</v>
      </c>
      <c r="B247">
        <v>5</v>
      </c>
    </row>
    <row r="248" spans="1:2" x14ac:dyDescent="0.3">
      <c r="A248">
        <v>247</v>
      </c>
      <c r="B248">
        <v>5</v>
      </c>
    </row>
    <row r="249" spans="1:2" x14ac:dyDescent="0.3">
      <c r="A249">
        <v>248</v>
      </c>
      <c r="B249">
        <v>5</v>
      </c>
    </row>
    <row r="250" spans="1:2" x14ac:dyDescent="0.3">
      <c r="A250">
        <v>249</v>
      </c>
      <c r="B250">
        <v>5</v>
      </c>
    </row>
    <row r="251" spans="1:2" x14ac:dyDescent="0.3">
      <c r="A251">
        <v>250</v>
      </c>
      <c r="B251">
        <v>5</v>
      </c>
    </row>
    <row r="252" spans="1:2" x14ac:dyDescent="0.3">
      <c r="A252" t="s">
        <v>2</v>
      </c>
      <c r="B252" t="s">
        <v>2</v>
      </c>
    </row>
    <row r="253" spans="1:2" x14ac:dyDescent="0.3">
      <c r="A253" t="s">
        <v>3</v>
      </c>
      <c r="B253">
        <v>5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>
    <pageSetUpPr fitToPage="1"/>
  </sheetPr>
  <dimension ref="A1:T200"/>
  <sheetViews>
    <sheetView workbookViewId="0">
      <pane xSplit="4" ySplit="5" topLeftCell="E46" activePane="bottomRight" state="frozenSplit"/>
      <selection pane="topRight" activeCell="E1" sqref="E1"/>
      <selection pane="bottomLeft" activeCell="A6" sqref="A6"/>
      <selection pane="bottomRight" activeCell="T68" sqref="T68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35</v>
      </c>
    </row>
    <row r="3" spans="1:20" ht="21" x14ac:dyDescent="0.4">
      <c r="B3" s="2"/>
    </row>
    <row r="4" spans="1:20" x14ac:dyDescent="0.3">
      <c r="E4" s="33" t="s">
        <v>5</v>
      </c>
      <c r="F4" s="33"/>
      <c r="G4" s="33" t="s">
        <v>6</v>
      </c>
      <c r="H4" s="33"/>
      <c r="I4" s="33" t="s">
        <v>7</v>
      </c>
      <c r="J4" s="33"/>
      <c r="K4" s="33" t="s">
        <v>8</v>
      </c>
      <c r="L4" s="33"/>
      <c r="M4" s="33" t="s">
        <v>9</v>
      </c>
      <c r="N4" s="33"/>
      <c r="O4" s="33" t="s">
        <v>10</v>
      </c>
      <c r="P4" s="33"/>
      <c r="Q4" s="33" t="s">
        <v>11</v>
      </c>
      <c r="R4" s="33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120</v>
      </c>
      <c r="C6" t="s">
        <v>274</v>
      </c>
      <c r="D6" t="s">
        <v>114</v>
      </c>
      <c r="E6" s="3">
        <v>1</v>
      </c>
      <c r="F6" s="9">
        <f>VLOOKUP(Tableau257911[[#This Row],[PLACE QUIMPER]],PointsClassement[],2,FALSE)</f>
        <v>100</v>
      </c>
      <c r="G6" s="5">
        <v>1</v>
      </c>
      <c r="H6" s="9">
        <f>VLOOKUP(Tableau257911[[#This Row],[PLACE RIEC]],PointsClassement[],2,FALSE)</f>
        <v>100</v>
      </c>
      <c r="I6" s="5">
        <v>1</v>
      </c>
      <c r="J6" s="9">
        <f>VLOOKUP(Tableau257911[[#This Row],[PLACE QUIMPERLE]],PointsClassement[],2,FALSE)</f>
        <v>100</v>
      </c>
      <c r="K6" s="5">
        <v>1</v>
      </c>
      <c r="L6" s="9">
        <f>VLOOKUP(Tableau257911[[#This Row],[PLACE ERGUE]],PointsClassement[],2,FALSE)</f>
        <v>100</v>
      </c>
      <c r="M6" s="5">
        <v>1</v>
      </c>
      <c r="N6" s="9">
        <f>VLOOKUP(Tableau257911[[#This Row],[PLACE TREGUNC]],PointsClassement[],2,FALSE)</f>
        <v>100</v>
      </c>
      <c r="O6" s="5" t="s">
        <v>2</v>
      </c>
      <c r="P6" s="9" t="str">
        <f>VLOOKUP(Tableau257911[[#This Row],[PLACE SCAER]],PointsClassement[],2,FALSE)</f>
        <v xml:space="preserve"> </v>
      </c>
      <c r="Q6" s="5" t="s">
        <v>2</v>
      </c>
      <c r="R6" s="9" t="str">
        <f>VLOOKUP(Tableau257911[[#This Row],[PLACE GOUEZEC]],PointsClassement[],2,FALSE)</f>
        <v xml:space="preserve"> </v>
      </c>
      <c r="S6" s="7"/>
      <c r="T6" s="8">
        <f>SUM(F6,H6,J6,L6,N6,P6,R6,S6)</f>
        <v>500</v>
      </c>
    </row>
    <row r="7" spans="1:20" x14ac:dyDescent="0.3">
      <c r="A7">
        <v>2</v>
      </c>
      <c r="B7" t="s">
        <v>230</v>
      </c>
      <c r="C7" t="s">
        <v>275</v>
      </c>
      <c r="D7" t="s">
        <v>187</v>
      </c>
      <c r="E7" s="3">
        <v>2</v>
      </c>
      <c r="F7" s="9">
        <f>VLOOKUP(Tableau257911[[#This Row],[PLACE QUIMPER]],PointsClassement[],2,FALSE)</f>
        <v>95</v>
      </c>
      <c r="G7" s="5">
        <v>4</v>
      </c>
      <c r="H7" s="9">
        <f>VLOOKUP(Tableau257911[[#This Row],[PLACE RIEC]],PointsClassement[],2,FALSE)</f>
        <v>85</v>
      </c>
      <c r="I7" s="5">
        <v>4</v>
      </c>
      <c r="J7" s="9">
        <f>VLOOKUP(Tableau257911[[#This Row],[PLACE QUIMPERLE]],PointsClassement[],2,FALSE)</f>
        <v>85</v>
      </c>
      <c r="K7" s="5">
        <v>3</v>
      </c>
      <c r="L7" s="9">
        <f>VLOOKUP(Tableau257911[[#This Row],[PLACE ERGUE]],PointsClassement[],2,FALSE)</f>
        <v>90</v>
      </c>
      <c r="M7" s="5">
        <v>2</v>
      </c>
      <c r="N7" s="9">
        <f>VLOOKUP(Tableau257911[[#This Row],[PLACE TREGUNC]],PointsClassement[],2,FALSE)</f>
        <v>95</v>
      </c>
      <c r="O7" s="5" t="s">
        <v>2</v>
      </c>
      <c r="P7" s="9" t="str">
        <f>VLOOKUP(Tableau257911[[#This Row],[PLACE SCAER]],PointsClassement[],2,FALSE)</f>
        <v xml:space="preserve"> </v>
      </c>
      <c r="Q7" s="5" t="s">
        <v>2</v>
      </c>
      <c r="R7" s="9" t="str">
        <f>VLOOKUP(Tableau257911[[#This Row],[PLACE GOUEZEC]],PointsClassement[],2,FALSE)</f>
        <v xml:space="preserve"> </v>
      </c>
      <c r="S7" s="7"/>
      <c r="T7" s="8">
        <f>SUM(F7,H7,J7,L7,N7,P7,R7,S7)</f>
        <v>450</v>
      </c>
    </row>
    <row r="8" spans="1:20" x14ac:dyDescent="0.3">
      <c r="A8">
        <v>3</v>
      </c>
      <c r="B8" t="s">
        <v>143</v>
      </c>
      <c r="C8" t="s">
        <v>276</v>
      </c>
      <c r="D8" t="s">
        <v>127</v>
      </c>
      <c r="E8" s="3">
        <v>3</v>
      </c>
      <c r="F8" s="9">
        <f>VLOOKUP(Tableau257911[[#This Row],[PLACE QUIMPER]],PointsClassement[],2,FALSE)</f>
        <v>90</v>
      </c>
      <c r="G8" s="5">
        <v>2</v>
      </c>
      <c r="H8" s="9">
        <f>VLOOKUP(Tableau257911[[#This Row],[PLACE RIEC]],PointsClassement[],2,FALSE)</f>
        <v>95</v>
      </c>
      <c r="I8" s="5">
        <v>2</v>
      </c>
      <c r="J8" s="9">
        <f>VLOOKUP(Tableau257911[[#This Row],[PLACE QUIMPERLE]],PointsClassement[],2,FALSE)</f>
        <v>95</v>
      </c>
      <c r="K8" s="5">
        <v>2</v>
      </c>
      <c r="L8" s="9">
        <f>VLOOKUP(Tableau257911[[#This Row],[PLACE ERGUE]],PointsClassement[],2,FALSE)</f>
        <v>95</v>
      </c>
      <c r="M8" s="5">
        <v>7</v>
      </c>
      <c r="N8" s="9">
        <f>VLOOKUP(Tableau257911[[#This Row],[PLACE TREGUNC]],PointsClassement[],2,FALSE)</f>
        <v>70</v>
      </c>
      <c r="O8" s="5" t="s">
        <v>2</v>
      </c>
      <c r="P8" s="9" t="str">
        <f>VLOOKUP(Tableau257911[[#This Row],[PLACE SCAER]],PointsClassement[],2,FALSE)</f>
        <v xml:space="preserve"> </v>
      </c>
      <c r="Q8" s="5" t="s">
        <v>2</v>
      </c>
      <c r="R8" s="9" t="str">
        <f>VLOOKUP(Tableau257911[[#This Row],[PLACE GOUEZEC]],PointsClassement[],2,FALSE)</f>
        <v xml:space="preserve"> </v>
      </c>
      <c r="S8" s="7"/>
      <c r="T8" s="8">
        <f>SUM(F8,H8,J8,L8,N8,P8,R8,S8)</f>
        <v>445</v>
      </c>
    </row>
    <row r="9" spans="1:20" x14ac:dyDescent="0.3">
      <c r="A9">
        <v>4</v>
      </c>
      <c r="B9" t="s">
        <v>281</v>
      </c>
      <c r="C9" t="s">
        <v>282</v>
      </c>
      <c r="D9" t="s">
        <v>85</v>
      </c>
      <c r="E9" s="3">
        <v>6</v>
      </c>
      <c r="F9" s="9">
        <f>VLOOKUP(Tableau257911[[#This Row],[PLACE QUIMPER]],PointsClassement[],2,FALSE)</f>
        <v>75</v>
      </c>
      <c r="G9" s="5">
        <v>3</v>
      </c>
      <c r="H9" s="9">
        <f>VLOOKUP(Tableau257911[[#This Row],[PLACE RIEC]],PointsClassement[],2,FALSE)</f>
        <v>90</v>
      </c>
      <c r="I9" s="5">
        <v>5</v>
      </c>
      <c r="J9" s="9">
        <f>VLOOKUP(Tableau257911[[#This Row],[PLACE QUIMPERLE]],PointsClassement[],2,FALSE)</f>
        <v>80</v>
      </c>
      <c r="K9" s="5">
        <v>4</v>
      </c>
      <c r="L9" s="9">
        <f>VLOOKUP(Tableau257911[[#This Row],[PLACE ERGUE]],PointsClassement[],2,FALSE)</f>
        <v>85</v>
      </c>
      <c r="M9" s="5">
        <v>4</v>
      </c>
      <c r="N9" s="9">
        <f>VLOOKUP(Tableau257911[[#This Row],[PLACE TREGUNC]],PointsClassement[],2,FALSE)</f>
        <v>85</v>
      </c>
      <c r="O9" s="5" t="s">
        <v>2</v>
      </c>
      <c r="P9" s="9" t="str">
        <f>VLOOKUP(Tableau257911[[#This Row],[PLACE SCAER]],PointsClassement[],2,FALSE)</f>
        <v xml:space="preserve"> </v>
      </c>
      <c r="Q9" s="5" t="s">
        <v>2</v>
      </c>
      <c r="R9" s="9" t="str">
        <f>VLOOKUP(Tableau257911[[#This Row],[PLACE GOUEZEC]],PointsClassement[],2,FALSE)</f>
        <v xml:space="preserve"> </v>
      </c>
      <c r="S9" s="7"/>
      <c r="T9" s="8">
        <f>SUM(F9,H9,J9,L9,N9,P9,R9,S9)</f>
        <v>415</v>
      </c>
    </row>
    <row r="10" spans="1:20" x14ac:dyDescent="0.3">
      <c r="A10">
        <v>5</v>
      </c>
      <c r="B10" t="s">
        <v>150</v>
      </c>
      <c r="C10" t="s">
        <v>277</v>
      </c>
      <c r="D10" t="s">
        <v>127</v>
      </c>
      <c r="E10" s="3">
        <v>4</v>
      </c>
      <c r="F10" s="9">
        <f>VLOOKUP(Tableau257911[[#This Row],[PLACE QUIMPER]],PointsClassement[],2,FALSE)</f>
        <v>85</v>
      </c>
      <c r="G10" s="5">
        <v>9</v>
      </c>
      <c r="H10" s="9">
        <f>VLOOKUP(Tableau257911[[#This Row],[PLACE RIEC]],PointsClassement[],2,FALSE)</f>
        <v>60</v>
      </c>
      <c r="I10" s="5">
        <v>11</v>
      </c>
      <c r="J10" s="9">
        <f>VLOOKUP(Tableau257911[[#This Row],[PLACE QUIMPERLE]],PointsClassement[],2,FALSE)</f>
        <v>50</v>
      </c>
      <c r="K10" s="5">
        <v>5</v>
      </c>
      <c r="L10" s="9">
        <f>VLOOKUP(Tableau257911[[#This Row],[PLACE ERGUE]],PointsClassement[],2,FALSE)</f>
        <v>80</v>
      </c>
      <c r="M10" s="5">
        <v>3</v>
      </c>
      <c r="N10" s="9">
        <f>VLOOKUP(Tableau257911[[#This Row],[PLACE TREGUNC]],PointsClassement[],2,FALSE)</f>
        <v>90</v>
      </c>
      <c r="O10" s="5" t="s">
        <v>2</v>
      </c>
      <c r="P10" s="9" t="str">
        <f>VLOOKUP(Tableau257911[[#This Row],[PLACE SCAER]],PointsClassement[],2,FALSE)</f>
        <v xml:space="preserve"> </v>
      </c>
      <c r="Q10" s="5" t="s">
        <v>2</v>
      </c>
      <c r="R10" s="9" t="str">
        <f>VLOOKUP(Tableau257911[[#This Row],[PLACE GOUEZEC]],PointsClassement[],2,FALSE)</f>
        <v xml:space="preserve"> </v>
      </c>
      <c r="S10" s="7"/>
      <c r="T10" s="8">
        <f>SUM(F10,H10,J10,L10,N10,P10,R10,S10)</f>
        <v>365</v>
      </c>
    </row>
    <row r="11" spans="1:20" x14ac:dyDescent="0.3">
      <c r="A11">
        <v>6</v>
      </c>
      <c r="B11" t="s">
        <v>75</v>
      </c>
      <c r="C11" t="s">
        <v>109</v>
      </c>
      <c r="D11" t="s">
        <v>74</v>
      </c>
      <c r="E11" s="3">
        <v>12</v>
      </c>
      <c r="F11" s="9">
        <f>VLOOKUP(Tableau257911[[#This Row],[PLACE QUIMPER]],PointsClassement[],2,FALSE)</f>
        <v>45</v>
      </c>
      <c r="G11" s="5">
        <v>6</v>
      </c>
      <c r="H11" s="9">
        <f>VLOOKUP(Tableau257911[[#This Row],[PLACE RIEC]],PointsClassement[],2,FALSE)</f>
        <v>75</v>
      </c>
      <c r="I11" s="5">
        <v>6</v>
      </c>
      <c r="J11" s="9">
        <f>VLOOKUP(Tableau257911[[#This Row],[PLACE QUIMPERLE]],PointsClassement[],2,FALSE)</f>
        <v>75</v>
      </c>
      <c r="K11" s="5">
        <v>10</v>
      </c>
      <c r="L11" s="9">
        <f>VLOOKUP(Tableau257911[[#This Row],[PLACE ERGUE]],PointsClassement[],2,FALSE)</f>
        <v>55</v>
      </c>
      <c r="M11" s="5">
        <v>6</v>
      </c>
      <c r="N11" s="9">
        <f>VLOOKUP(Tableau257911[[#This Row],[PLACE TREGUNC]],PointsClassement[],2,FALSE)</f>
        <v>75</v>
      </c>
      <c r="O11" s="5" t="s">
        <v>2</v>
      </c>
      <c r="P11" s="9" t="str">
        <f>VLOOKUP(Tableau257911[[#This Row],[PLACE SCAER]],PointsClassement[],2,FALSE)</f>
        <v xml:space="preserve"> </v>
      </c>
      <c r="Q11" s="5" t="s">
        <v>2</v>
      </c>
      <c r="R11" s="9" t="str">
        <f>VLOOKUP(Tableau257911[[#This Row],[PLACE GOUEZEC]],PointsClassement[],2,FALSE)</f>
        <v xml:space="preserve"> </v>
      </c>
      <c r="S11" s="7"/>
      <c r="T11" s="8">
        <f>SUM(F11,H11,J11,L11,N11,P11,R11,S11)</f>
        <v>325</v>
      </c>
    </row>
    <row r="12" spans="1:20" x14ac:dyDescent="0.3">
      <c r="A12">
        <v>7</v>
      </c>
      <c r="B12" t="s">
        <v>278</v>
      </c>
      <c r="C12" t="s">
        <v>279</v>
      </c>
      <c r="D12" t="s">
        <v>280</v>
      </c>
      <c r="E12" s="3">
        <v>5</v>
      </c>
      <c r="F12" s="9">
        <f>VLOOKUP(Tableau257911[[#This Row],[PLACE QUIMPER]],PointsClassement[],2,FALSE)</f>
        <v>80</v>
      </c>
      <c r="G12" s="5">
        <v>10</v>
      </c>
      <c r="H12" s="9">
        <f>VLOOKUP(Tableau257911[[#This Row],[PLACE RIEC]],PointsClassement[],2,FALSE)</f>
        <v>55</v>
      </c>
      <c r="I12" s="5">
        <v>8</v>
      </c>
      <c r="J12" s="9">
        <f>VLOOKUP(Tableau257911[[#This Row],[PLACE QUIMPERLE]],PointsClassement[],2,FALSE)</f>
        <v>65</v>
      </c>
      <c r="K12" s="5">
        <v>12</v>
      </c>
      <c r="L12" s="9">
        <f>VLOOKUP(Tableau257911[[#This Row],[PLACE ERGUE]],PointsClassement[],2,FALSE)</f>
        <v>45</v>
      </c>
      <c r="M12" s="5">
        <v>8</v>
      </c>
      <c r="N12" s="9">
        <f>VLOOKUP(Tableau257911[[#This Row],[PLACE TREGUNC]],PointsClassement[],2,FALSE)</f>
        <v>65</v>
      </c>
      <c r="O12" s="5" t="s">
        <v>2</v>
      </c>
      <c r="P12" s="9" t="str">
        <f>VLOOKUP(Tableau257911[[#This Row],[PLACE SCAER]],PointsClassement[],2,FALSE)</f>
        <v xml:space="preserve"> </v>
      </c>
      <c r="Q12" s="5" t="s">
        <v>2</v>
      </c>
      <c r="R12" s="9" t="str">
        <f>VLOOKUP(Tableau257911[[#This Row],[PLACE GOUEZEC]],PointsClassement[],2,FALSE)</f>
        <v xml:space="preserve"> </v>
      </c>
      <c r="S12" s="7"/>
      <c r="T12" s="8">
        <f>SUM(F12,H12,J12,L12,N12,P12,R12,S12)</f>
        <v>310</v>
      </c>
    </row>
    <row r="13" spans="1:20" x14ac:dyDescent="0.3">
      <c r="A13">
        <v>8</v>
      </c>
      <c r="B13" t="s">
        <v>290</v>
      </c>
      <c r="C13" t="s">
        <v>168</v>
      </c>
      <c r="D13" t="s">
        <v>205</v>
      </c>
      <c r="E13" s="3">
        <v>8</v>
      </c>
      <c r="F13" s="9">
        <f>VLOOKUP(Tableau257911[[#This Row],[PLACE QUIMPER]],PointsClassement[],2,FALSE)</f>
        <v>65</v>
      </c>
      <c r="G13" s="5">
        <v>11</v>
      </c>
      <c r="H13" s="9">
        <f>VLOOKUP(Tableau257911[[#This Row],[PLACE RIEC]],PointsClassement[],2,FALSE)</f>
        <v>50</v>
      </c>
      <c r="I13" s="5">
        <v>9</v>
      </c>
      <c r="J13" s="9">
        <f>VLOOKUP(Tableau257911[[#This Row],[PLACE QUIMPERLE]],PointsClassement[],2,FALSE)</f>
        <v>60</v>
      </c>
      <c r="K13" s="5">
        <v>7</v>
      </c>
      <c r="L13" s="9">
        <f>VLOOKUP(Tableau257911[[#This Row],[PLACE ERGUE]],PointsClassement[],2,FALSE)</f>
        <v>70</v>
      </c>
      <c r="M13" s="5">
        <v>10</v>
      </c>
      <c r="N13" s="9">
        <f>VLOOKUP(Tableau257911[[#This Row],[PLACE TREGUNC]],PointsClassement[],2,FALSE)</f>
        <v>55</v>
      </c>
      <c r="O13" s="5" t="s">
        <v>2</v>
      </c>
      <c r="P13" s="9" t="str">
        <f>VLOOKUP(Tableau257911[[#This Row],[PLACE SCAER]],PointsClassement[],2,FALSE)</f>
        <v xml:space="preserve"> </v>
      </c>
      <c r="Q13" s="5" t="s">
        <v>2</v>
      </c>
      <c r="R13" s="9" t="str">
        <f>VLOOKUP(Tableau257911[[#This Row],[PLACE GOUEZEC]],PointsClassement[],2,FALSE)</f>
        <v xml:space="preserve"> </v>
      </c>
      <c r="S13" s="7"/>
      <c r="T13" s="8">
        <f>SUM(F13,H13,J13,L13,N13,P13,R13,S13)</f>
        <v>300</v>
      </c>
    </row>
    <row r="14" spans="1:20" x14ac:dyDescent="0.3">
      <c r="A14">
        <v>9</v>
      </c>
      <c r="B14" t="s">
        <v>292</v>
      </c>
      <c r="C14" t="s">
        <v>293</v>
      </c>
      <c r="D14" t="s">
        <v>114</v>
      </c>
      <c r="E14" s="3">
        <v>11</v>
      </c>
      <c r="F14" s="9">
        <f>VLOOKUP(Tableau257911[[#This Row],[PLACE QUIMPER]],PointsClassement[],2,FALSE)</f>
        <v>50</v>
      </c>
      <c r="G14" s="5">
        <v>8</v>
      </c>
      <c r="H14" s="9">
        <f>VLOOKUP(Tableau257911[[#This Row],[PLACE RIEC]],PointsClassement[],2,FALSE)</f>
        <v>65</v>
      </c>
      <c r="I14" s="5">
        <v>14</v>
      </c>
      <c r="J14" s="9">
        <f>VLOOKUP(Tableau257911[[#This Row],[PLACE QUIMPERLE]],PointsClassement[],2,FALSE)</f>
        <v>35</v>
      </c>
      <c r="K14" s="5">
        <v>9</v>
      </c>
      <c r="L14" s="9">
        <f>VLOOKUP(Tableau257911[[#This Row],[PLACE ERGUE]],PointsClassement[],2,FALSE)</f>
        <v>60</v>
      </c>
      <c r="M14" s="5">
        <v>12</v>
      </c>
      <c r="N14" s="9">
        <f>VLOOKUP(Tableau257911[[#This Row],[PLACE TREGUNC]],PointsClassement[],2,FALSE)</f>
        <v>45</v>
      </c>
      <c r="O14" s="5" t="s">
        <v>2</v>
      </c>
      <c r="P14" s="9" t="str">
        <f>VLOOKUP(Tableau257911[[#This Row],[PLACE SCAER]],PointsClassement[],2,FALSE)</f>
        <v xml:space="preserve"> </v>
      </c>
      <c r="Q14" s="5" t="s">
        <v>2</v>
      </c>
      <c r="R14" s="9" t="str">
        <f>VLOOKUP(Tableau257911[[#This Row],[PLACE GOUEZEC]],PointsClassement[],2,FALSE)</f>
        <v xml:space="preserve"> </v>
      </c>
      <c r="S14" s="7"/>
      <c r="T14" s="8">
        <f>SUM(F14,H14,J14,L14,N14,P14,R14,S14)</f>
        <v>255</v>
      </c>
    </row>
    <row r="15" spans="1:20" x14ac:dyDescent="0.3">
      <c r="A15">
        <v>10</v>
      </c>
      <c r="B15" t="s">
        <v>288</v>
      </c>
      <c r="C15" t="s">
        <v>289</v>
      </c>
      <c r="D15" t="s">
        <v>85</v>
      </c>
      <c r="E15" s="3">
        <v>7</v>
      </c>
      <c r="F15" s="9">
        <f>VLOOKUP(Tableau257911[[#This Row],[PLACE QUIMPER]],PointsClassement[],2,FALSE)</f>
        <v>70</v>
      </c>
      <c r="G15" s="5" t="s">
        <v>2</v>
      </c>
      <c r="H15" s="9" t="str">
        <f>VLOOKUP(Tableau257911[[#This Row],[PLACE RIEC]],PointsClassement[],2,FALSE)</f>
        <v xml:space="preserve"> </v>
      </c>
      <c r="I15" s="5">
        <v>10</v>
      </c>
      <c r="J15" s="9">
        <f>VLOOKUP(Tableau257911[[#This Row],[PLACE QUIMPERLE]],PointsClassement[],2,FALSE)</f>
        <v>55</v>
      </c>
      <c r="K15" s="5">
        <v>8</v>
      </c>
      <c r="L15" s="9">
        <f>VLOOKUP(Tableau257911[[#This Row],[PLACE ERGUE]],PointsClassement[],2,FALSE)</f>
        <v>65</v>
      </c>
      <c r="M15" s="5">
        <v>11</v>
      </c>
      <c r="N15" s="9">
        <f>VLOOKUP(Tableau257911[[#This Row],[PLACE TREGUNC]],PointsClassement[],2,FALSE)</f>
        <v>50</v>
      </c>
      <c r="O15" s="5" t="s">
        <v>2</v>
      </c>
      <c r="P15" s="9" t="str">
        <f>VLOOKUP(Tableau257911[[#This Row],[PLACE SCAER]],PointsClassement[],2,FALSE)</f>
        <v xml:space="preserve"> </v>
      </c>
      <c r="Q15" s="5" t="s">
        <v>2</v>
      </c>
      <c r="R15" s="9" t="str">
        <f>VLOOKUP(Tableau257911[[#This Row],[PLACE GOUEZEC]],PointsClassement[],2,FALSE)</f>
        <v xml:space="preserve"> </v>
      </c>
      <c r="S15" s="7">
        <v>0</v>
      </c>
      <c r="T15" s="8">
        <f>SUM(F15,H15,J15,L15,N15,P15,R15,S15)</f>
        <v>240</v>
      </c>
    </row>
    <row r="16" spans="1:20" x14ac:dyDescent="0.3">
      <c r="A16">
        <v>11</v>
      </c>
      <c r="B16" t="s">
        <v>134</v>
      </c>
      <c r="C16" t="s">
        <v>291</v>
      </c>
      <c r="D16" t="s">
        <v>74</v>
      </c>
      <c r="E16" s="3">
        <v>9</v>
      </c>
      <c r="F16" s="9">
        <f>VLOOKUP(Tableau257911[[#This Row],[PLACE QUIMPER]],PointsClassement[],2,FALSE)</f>
        <v>60</v>
      </c>
      <c r="G16" s="5">
        <v>18</v>
      </c>
      <c r="H16" s="9">
        <f>VLOOKUP(Tableau257911[[#This Row],[PLACE RIEC]],PointsClassement[],2,FALSE)</f>
        <v>15</v>
      </c>
      <c r="I16" s="5">
        <v>12</v>
      </c>
      <c r="J16" s="9">
        <f>VLOOKUP(Tableau257911[[#This Row],[PLACE QUIMPERLE]],PointsClassement[],2,FALSE)</f>
        <v>45</v>
      </c>
      <c r="K16" s="5">
        <v>17</v>
      </c>
      <c r="L16" s="9">
        <f>VLOOKUP(Tableau257911[[#This Row],[PLACE ERGUE]],PointsClassement[],2,FALSE)</f>
        <v>20</v>
      </c>
      <c r="M16" s="5">
        <v>9</v>
      </c>
      <c r="N16" s="9">
        <f>VLOOKUP(Tableau257911[[#This Row],[PLACE TREGUNC]],PointsClassement[],2,FALSE)</f>
        <v>60</v>
      </c>
      <c r="O16" s="5" t="s">
        <v>2</v>
      </c>
      <c r="P16" s="9" t="str">
        <f>VLOOKUP(Tableau257911[[#This Row],[PLACE SCAER]],PointsClassement[],2,FALSE)</f>
        <v xml:space="preserve"> </v>
      </c>
      <c r="Q16" s="5" t="s">
        <v>2</v>
      </c>
      <c r="R16" s="9" t="str">
        <f>VLOOKUP(Tableau257911[[#This Row],[PLACE GOUEZEC]],PointsClassement[],2,FALSE)</f>
        <v xml:space="preserve"> </v>
      </c>
      <c r="S16" s="7"/>
      <c r="T16" s="8">
        <f>SUM(F16,H16,J16,L16,N16,P16,R16,S16)</f>
        <v>200</v>
      </c>
    </row>
    <row r="17" spans="1:20" x14ac:dyDescent="0.3">
      <c r="A17">
        <v>12</v>
      </c>
      <c r="B17" t="s">
        <v>137</v>
      </c>
      <c r="C17" t="s">
        <v>354</v>
      </c>
      <c r="D17" t="s">
        <v>74</v>
      </c>
      <c r="E17" s="3">
        <v>10</v>
      </c>
      <c r="F17" s="9">
        <f>VLOOKUP(Tableau257911[[#This Row],[PLACE QUIMPER]],PointsClassement[],2,FALSE)</f>
        <v>55</v>
      </c>
      <c r="G17" s="5">
        <v>15</v>
      </c>
      <c r="H17" s="9">
        <f>VLOOKUP(Tableau257911[[#This Row],[PLACE RIEC]],PointsClassement[],2,FALSE)</f>
        <v>30</v>
      </c>
      <c r="I17" s="5">
        <v>15</v>
      </c>
      <c r="J17" s="9">
        <f>VLOOKUP(Tableau257911[[#This Row],[PLACE QUIMPERLE]],PointsClassement[],2,FALSE)</f>
        <v>30</v>
      </c>
      <c r="K17" s="5">
        <v>18</v>
      </c>
      <c r="L17" s="9">
        <f>VLOOKUP(Tableau257911[[#This Row],[PLACE ERGUE]],PointsClassement[],2,FALSE)</f>
        <v>15</v>
      </c>
      <c r="M17" s="5">
        <v>13</v>
      </c>
      <c r="N17" s="9">
        <f>VLOOKUP(Tableau257911[[#This Row],[PLACE TREGUNC]],PointsClassement[],2,FALSE)</f>
        <v>40</v>
      </c>
      <c r="O17" s="5" t="s">
        <v>2</v>
      </c>
      <c r="P17" s="9" t="str">
        <f>VLOOKUP(Tableau257911[[#This Row],[PLACE SCAER]],PointsClassement[],2,FALSE)</f>
        <v xml:space="preserve"> </v>
      </c>
      <c r="Q17" s="5" t="s">
        <v>2</v>
      </c>
      <c r="R17" s="9" t="str">
        <f>VLOOKUP(Tableau257911[[#This Row],[PLACE GOUEZEC]],PointsClassement[],2,FALSE)</f>
        <v xml:space="preserve"> </v>
      </c>
      <c r="S17" s="7">
        <v>0</v>
      </c>
      <c r="T17" s="8">
        <f>SUM(F17,H17,J17,L17,N17,P17,R17,S17)</f>
        <v>170</v>
      </c>
    </row>
    <row r="18" spans="1:20" x14ac:dyDescent="0.3">
      <c r="A18">
        <v>13</v>
      </c>
      <c r="B18" t="s">
        <v>297</v>
      </c>
      <c r="C18" t="s">
        <v>212</v>
      </c>
      <c r="D18" t="s">
        <v>98</v>
      </c>
      <c r="E18" s="3">
        <v>14</v>
      </c>
      <c r="F18" s="9">
        <f>VLOOKUP(Tableau257911[[#This Row],[PLACE QUIMPER]],PointsClassement[],2,FALSE)</f>
        <v>35</v>
      </c>
      <c r="G18" s="5">
        <v>13</v>
      </c>
      <c r="H18" s="9">
        <f>VLOOKUP(Tableau257911[[#This Row],[PLACE RIEC]],PointsClassement[],2,FALSE)</f>
        <v>40</v>
      </c>
      <c r="I18" s="5">
        <v>13</v>
      </c>
      <c r="J18" s="9">
        <f>VLOOKUP(Tableau257911[[#This Row],[PLACE QUIMPERLE]],PointsClassement[],2,FALSE)</f>
        <v>40</v>
      </c>
      <c r="K18" s="5">
        <v>19</v>
      </c>
      <c r="L18" s="9">
        <f>VLOOKUP(Tableau257911[[#This Row],[PLACE ERGUE]],PointsClassement[],2,FALSE)</f>
        <v>10</v>
      </c>
      <c r="M18" s="5">
        <v>14</v>
      </c>
      <c r="N18" s="9">
        <f>VLOOKUP(Tableau257911[[#This Row],[PLACE TREGUNC]],PointsClassement[],2,FALSE)</f>
        <v>35</v>
      </c>
      <c r="O18" s="5" t="s">
        <v>2</v>
      </c>
      <c r="P18" s="9" t="str">
        <f>VLOOKUP(Tableau257911[[#This Row],[PLACE SCAER]],PointsClassement[],2,FALSE)</f>
        <v xml:space="preserve"> </v>
      </c>
      <c r="Q18" s="5" t="s">
        <v>2</v>
      </c>
      <c r="R18" s="9" t="str">
        <f>VLOOKUP(Tableau257911[[#This Row],[PLACE GOUEZEC]],PointsClassement[],2,FALSE)</f>
        <v xml:space="preserve"> </v>
      </c>
      <c r="S18" s="7"/>
      <c r="T18" s="8">
        <f>SUM(F18,H18,J18,L18,N18,P18,R18,S18)</f>
        <v>160</v>
      </c>
    </row>
    <row r="19" spans="1:20" x14ac:dyDescent="0.3">
      <c r="A19">
        <v>14</v>
      </c>
      <c r="B19" t="s">
        <v>557</v>
      </c>
      <c r="C19" t="s">
        <v>299</v>
      </c>
      <c r="D19" t="s">
        <v>495</v>
      </c>
      <c r="E19" s="3" t="s">
        <v>2</v>
      </c>
      <c r="F19" s="9" t="str">
        <f>VLOOKUP(Tableau257911[[#This Row],[PLACE QUIMPER]],PointsClassement[],2,FALSE)</f>
        <v xml:space="preserve"> </v>
      </c>
      <c r="G19" s="5" t="s">
        <v>2</v>
      </c>
      <c r="H19" s="9" t="str">
        <f>VLOOKUP(Tableau257911[[#This Row],[PLACE RIEC]],PointsClassement[],2,FALSE)</f>
        <v xml:space="preserve"> </v>
      </c>
      <c r="I19" s="5" t="s">
        <v>2</v>
      </c>
      <c r="J19" s="9" t="str">
        <f>VLOOKUP(Tableau257911[[#This Row],[PLACE QUIMPERLE]],PointsClassement[],2,FALSE)</f>
        <v xml:space="preserve"> </v>
      </c>
      <c r="K19" s="5">
        <v>11</v>
      </c>
      <c r="L19" s="9">
        <f>VLOOKUP(Tableau257911[[#This Row],[PLACE ERGUE]],PointsClassement[],2,FALSE)</f>
        <v>50</v>
      </c>
      <c r="M19" s="5">
        <v>5</v>
      </c>
      <c r="N19" s="9">
        <f>VLOOKUP(Tableau257911[[#This Row],[PLACE TREGUNC]],PointsClassement[],2,FALSE)</f>
        <v>80</v>
      </c>
      <c r="O19" s="5" t="s">
        <v>2</v>
      </c>
      <c r="P19" s="9" t="str">
        <f>VLOOKUP(Tableau257911[[#This Row],[PLACE SCAER]],PointsClassement[],2,FALSE)</f>
        <v xml:space="preserve"> </v>
      </c>
      <c r="Q19" s="5" t="s">
        <v>2</v>
      </c>
      <c r="R19" s="9" t="str">
        <f>VLOOKUP(Tableau257911[[#This Row],[PLACE GOUEZEC]],PointsClassement[],2,FALSE)</f>
        <v xml:space="preserve"> </v>
      </c>
      <c r="S19" s="7">
        <v>0</v>
      </c>
      <c r="T19" s="8">
        <f>SUM(F19,H19,J19,L19,N19,P19,R19,S19)</f>
        <v>130</v>
      </c>
    </row>
    <row r="20" spans="1:20" x14ac:dyDescent="0.3">
      <c r="A20">
        <v>15</v>
      </c>
      <c r="B20" t="s">
        <v>87</v>
      </c>
      <c r="C20" t="s">
        <v>180</v>
      </c>
      <c r="D20" t="s">
        <v>296</v>
      </c>
      <c r="E20" s="3">
        <v>13</v>
      </c>
      <c r="F20" s="9">
        <f>VLOOKUP(Tableau257911[[#This Row],[PLACE QUIMPER]],PointsClassement[],2,FALSE)</f>
        <v>40</v>
      </c>
      <c r="G20" s="5">
        <v>17</v>
      </c>
      <c r="H20" s="9">
        <f>VLOOKUP(Tableau257911[[#This Row],[PLACE RIEC]],PointsClassement[],2,FALSE)</f>
        <v>20</v>
      </c>
      <c r="I20" s="5">
        <v>17</v>
      </c>
      <c r="J20" s="9">
        <f>VLOOKUP(Tableau257911[[#This Row],[PLACE QUIMPERLE]],PointsClassement[],2,FALSE)</f>
        <v>20</v>
      </c>
      <c r="K20" s="5">
        <v>21</v>
      </c>
      <c r="L20" s="9">
        <f>VLOOKUP(Tableau257911[[#This Row],[PLACE ERGUE]],PointsClassement[],2,FALSE)</f>
        <v>5</v>
      </c>
      <c r="M20" s="5">
        <v>15</v>
      </c>
      <c r="N20" s="9">
        <f>VLOOKUP(Tableau257911[[#This Row],[PLACE TREGUNC]],PointsClassement[],2,FALSE)</f>
        <v>30</v>
      </c>
      <c r="O20" s="5" t="s">
        <v>2</v>
      </c>
      <c r="P20" s="9" t="str">
        <f>VLOOKUP(Tableau257911[[#This Row],[PLACE SCAER]],PointsClassement[],2,FALSE)</f>
        <v xml:space="preserve"> </v>
      </c>
      <c r="Q20" s="5" t="s">
        <v>2</v>
      </c>
      <c r="R20" s="9" t="str">
        <f>VLOOKUP(Tableau257911[[#This Row],[PLACE GOUEZEC]],PointsClassement[],2,FALSE)</f>
        <v xml:space="preserve"> </v>
      </c>
      <c r="S20" s="7"/>
      <c r="T20" s="8">
        <f>SUM(F20,H20,J20,L20,N20,P20,R20,S20)</f>
        <v>115</v>
      </c>
    </row>
    <row r="21" spans="1:20" x14ac:dyDescent="0.3">
      <c r="A21">
        <v>16</v>
      </c>
      <c r="B21" t="s">
        <v>506</v>
      </c>
      <c r="C21" t="s">
        <v>507</v>
      </c>
      <c r="D21" t="s">
        <v>508</v>
      </c>
      <c r="E21" s="3" t="s">
        <v>2</v>
      </c>
      <c r="F21" s="9" t="str">
        <f>VLOOKUP(Tableau257911[[#This Row],[PLACE QUIMPER]],PointsClassement[],2,FALSE)</f>
        <v xml:space="preserve"> </v>
      </c>
      <c r="G21" s="5" t="s">
        <v>2</v>
      </c>
      <c r="H21" s="9" t="str">
        <f>VLOOKUP(Tableau257911[[#This Row],[PLACE RIEC]],PointsClassement[],2,FALSE)</f>
        <v xml:space="preserve"> </v>
      </c>
      <c r="I21" s="5">
        <v>3</v>
      </c>
      <c r="J21" s="9">
        <f>VLOOKUP(Tableau257911[[#This Row],[PLACE QUIMPERLE]],PointsClassement[],2,FALSE)</f>
        <v>90</v>
      </c>
      <c r="K21" s="5" t="s">
        <v>2</v>
      </c>
      <c r="L21" s="9" t="str">
        <f>VLOOKUP(Tableau257911[[#This Row],[PLACE ERGUE]],PointsClassement[],2,FALSE)</f>
        <v xml:space="preserve"> </v>
      </c>
      <c r="M21" s="5" t="s">
        <v>2</v>
      </c>
      <c r="N21" s="9" t="str">
        <f>VLOOKUP(Tableau257911[[#This Row],[PLACE TREGUNC]],PointsClassement[],2,FALSE)</f>
        <v xml:space="preserve"> </v>
      </c>
      <c r="O21" s="5" t="s">
        <v>2</v>
      </c>
      <c r="P21" s="9" t="str">
        <f>VLOOKUP(Tableau257911[[#This Row],[PLACE SCAER]],PointsClassement[],2,FALSE)</f>
        <v xml:space="preserve"> </v>
      </c>
      <c r="Q21" s="5" t="s">
        <v>2</v>
      </c>
      <c r="R21" s="9" t="str">
        <f>VLOOKUP(Tableau257911[[#This Row],[PLACE GOUEZEC]],PointsClassement[],2,FALSE)</f>
        <v xml:space="preserve"> </v>
      </c>
      <c r="S21" s="7">
        <v>0</v>
      </c>
      <c r="T21" s="8">
        <f>SUM(F21,H21,J21,L21,N21,P21,R21,S21)</f>
        <v>90</v>
      </c>
    </row>
    <row r="22" spans="1:20" x14ac:dyDescent="0.3">
      <c r="A22">
        <v>17</v>
      </c>
      <c r="B22" t="s">
        <v>447</v>
      </c>
      <c r="C22" t="s">
        <v>448</v>
      </c>
      <c r="D22" t="s">
        <v>287</v>
      </c>
      <c r="E22" s="3" t="s">
        <v>2</v>
      </c>
      <c r="F22" s="9" t="str">
        <f>VLOOKUP(Tableau257911[[#This Row],[PLACE QUIMPER]],PointsClassement[],2,FALSE)</f>
        <v xml:space="preserve"> </v>
      </c>
      <c r="G22" s="5">
        <v>12</v>
      </c>
      <c r="H22" s="9">
        <f>VLOOKUP(Tableau257911[[#This Row],[PLACE RIEC]],PointsClassement[],2,FALSE)</f>
        <v>45</v>
      </c>
      <c r="I22" s="5">
        <v>18</v>
      </c>
      <c r="J22" s="9">
        <f>VLOOKUP(Tableau257911[[#This Row],[PLACE QUIMPERLE]],PointsClassement[],2,FALSE)</f>
        <v>15</v>
      </c>
      <c r="K22" s="5">
        <v>16</v>
      </c>
      <c r="L22" s="9">
        <f>VLOOKUP(Tableau257911[[#This Row],[PLACE ERGUE]],PointsClassement[],2,FALSE)</f>
        <v>25</v>
      </c>
      <c r="M22" s="5" t="s">
        <v>2</v>
      </c>
      <c r="N22" s="9" t="str">
        <f>VLOOKUP(Tableau257911[[#This Row],[PLACE TREGUNC]],PointsClassement[],2,FALSE)</f>
        <v xml:space="preserve"> </v>
      </c>
      <c r="O22" s="5" t="s">
        <v>2</v>
      </c>
      <c r="P22" s="9" t="str">
        <f>VLOOKUP(Tableau257911[[#This Row],[PLACE SCAER]],PointsClassement[],2,FALSE)</f>
        <v xml:space="preserve"> </v>
      </c>
      <c r="Q22" s="5" t="s">
        <v>2</v>
      </c>
      <c r="R22" s="9" t="str">
        <f>VLOOKUP(Tableau257911[[#This Row],[PLACE GOUEZEC]],PointsClassement[],2,FALSE)</f>
        <v xml:space="preserve"> </v>
      </c>
      <c r="S22" s="7">
        <v>0</v>
      </c>
      <c r="T22" s="8">
        <f>SUM(F22,H22,J22,L22,N22,P22,R22,S22)</f>
        <v>85</v>
      </c>
    </row>
    <row r="23" spans="1:20" x14ac:dyDescent="0.3">
      <c r="A23">
        <v>18</v>
      </c>
      <c r="B23" t="s">
        <v>467</v>
      </c>
      <c r="C23" t="s">
        <v>468</v>
      </c>
      <c r="D23" t="s">
        <v>469</v>
      </c>
      <c r="E23" s="3" t="s">
        <v>2</v>
      </c>
      <c r="F23" s="9" t="str">
        <f>VLOOKUP(Tableau257911[[#This Row],[PLACE QUIMPER]],PointsClassement[],2,FALSE)</f>
        <v xml:space="preserve"> </v>
      </c>
      <c r="G23" s="5">
        <v>5</v>
      </c>
      <c r="H23" s="9">
        <f>VLOOKUP(Tableau257911[[#This Row],[PLACE RIEC]],PointsClassement[],2,FALSE)</f>
        <v>80</v>
      </c>
      <c r="I23" s="5" t="s">
        <v>2</v>
      </c>
      <c r="J23" s="9" t="str">
        <f>VLOOKUP(Tableau257911[[#This Row],[PLACE QUIMPERLE]],PointsClassement[],2,FALSE)</f>
        <v xml:space="preserve"> </v>
      </c>
      <c r="K23" s="5" t="s">
        <v>2</v>
      </c>
      <c r="L23" s="9" t="str">
        <f>VLOOKUP(Tableau257911[[#This Row],[PLACE ERGUE]],PointsClassement[],2,FALSE)</f>
        <v xml:space="preserve"> </v>
      </c>
      <c r="M23" s="5" t="s">
        <v>2</v>
      </c>
      <c r="N23" s="9" t="str">
        <f>VLOOKUP(Tableau257911[[#This Row],[PLACE TREGUNC]],PointsClassement[],2,FALSE)</f>
        <v xml:space="preserve"> </v>
      </c>
      <c r="O23" s="5" t="s">
        <v>2</v>
      </c>
      <c r="P23" s="9" t="str">
        <f>VLOOKUP(Tableau257911[[#This Row],[PLACE SCAER]],PointsClassement[],2,FALSE)</f>
        <v xml:space="preserve"> </v>
      </c>
      <c r="Q23" s="5" t="s">
        <v>2</v>
      </c>
      <c r="R23" s="9" t="str">
        <f>VLOOKUP(Tableau257911[[#This Row],[PLACE GOUEZEC]],PointsClassement[],2,FALSE)</f>
        <v xml:space="preserve"> </v>
      </c>
      <c r="S23" s="7">
        <v>0</v>
      </c>
      <c r="T23" s="8">
        <f>SUM(F23,H23,J23,L23,N23,P23,R23,S23)</f>
        <v>80</v>
      </c>
    </row>
    <row r="24" spans="1:20" x14ac:dyDescent="0.3">
      <c r="A24">
        <v>19</v>
      </c>
      <c r="B24" t="s">
        <v>554</v>
      </c>
      <c r="C24" t="s">
        <v>555</v>
      </c>
      <c r="D24" t="s">
        <v>556</v>
      </c>
      <c r="E24" s="3" t="s">
        <v>2</v>
      </c>
      <c r="F24" s="9" t="str">
        <f>VLOOKUP(Tableau257911[[#This Row],[PLACE QUIMPER]],PointsClassement[],2,FALSE)</f>
        <v xml:space="preserve"> </v>
      </c>
      <c r="G24" s="5" t="s">
        <v>2</v>
      </c>
      <c r="H24" s="9" t="str">
        <f>VLOOKUP(Tableau257911[[#This Row],[PLACE RIEC]],PointsClassement[],2,FALSE)</f>
        <v xml:space="preserve"> </v>
      </c>
      <c r="I24" s="5" t="s">
        <v>2</v>
      </c>
      <c r="J24" s="9" t="str">
        <f>VLOOKUP(Tableau257911[[#This Row],[PLACE QUIMPERLE]],PointsClassement[],2,FALSE)</f>
        <v xml:space="preserve"> </v>
      </c>
      <c r="K24" s="5">
        <v>6</v>
      </c>
      <c r="L24" s="9">
        <f>VLOOKUP(Tableau257911[[#This Row],[PLACE ERGUE]],PointsClassement[],2,FALSE)</f>
        <v>75</v>
      </c>
      <c r="M24" s="5" t="s">
        <v>2</v>
      </c>
      <c r="N24" s="9" t="str">
        <f>VLOOKUP(Tableau257911[[#This Row],[PLACE TREGUNC]],PointsClassement[],2,FALSE)</f>
        <v xml:space="preserve"> </v>
      </c>
      <c r="O24" s="5" t="s">
        <v>2</v>
      </c>
      <c r="P24" s="9" t="str">
        <f>VLOOKUP(Tableau257911[[#This Row],[PLACE SCAER]],PointsClassement[],2,FALSE)</f>
        <v xml:space="preserve"> </v>
      </c>
      <c r="Q24" s="5" t="s">
        <v>2</v>
      </c>
      <c r="R24" s="9" t="str">
        <f>VLOOKUP(Tableau257911[[#This Row],[PLACE GOUEZEC]],PointsClassement[],2,FALSE)</f>
        <v xml:space="preserve"> </v>
      </c>
      <c r="S24" s="7">
        <v>0</v>
      </c>
      <c r="T24" s="8">
        <f>SUM(F24,H24,J24,L24,N24,P24,R24,S24)</f>
        <v>75</v>
      </c>
    </row>
    <row r="25" spans="1:20" x14ac:dyDescent="0.3">
      <c r="A25">
        <v>20</v>
      </c>
      <c r="B25" t="s">
        <v>172</v>
      </c>
      <c r="C25" t="s">
        <v>300</v>
      </c>
      <c r="D25" t="s">
        <v>164</v>
      </c>
      <c r="E25" s="3">
        <v>16</v>
      </c>
      <c r="F25" s="9">
        <f>VLOOKUP(Tableau257911[[#This Row],[PLACE QUIMPER]],PointsClassement[],2,FALSE)</f>
        <v>25</v>
      </c>
      <c r="G25" s="5">
        <v>19</v>
      </c>
      <c r="H25" s="9">
        <f>VLOOKUP(Tableau257911[[#This Row],[PLACE RIEC]],PointsClassement[],2,FALSE)</f>
        <v>10</v>
      </c>
      <c r="I25" s="5">
        <v>33</v>
      </c>
      <c r="J25" s="9">
        <f>VLOOKUP(Tableau257911[[#This Row],[PLACE QUIMPERLE]],PointsClassement[],2,FALSE)</f>
        <v>5</v>
      </c>
      <c r="K25" s="5">
        <v>22</v>
      </c>
      <c r="L25" s="9">
        <f>VLOOKUP(Tableau257911[[#This Row],[PLACE ERGUE]],PointsClassement[],2,FALSE)</f>
        <v>5</v>
      </c>
      <c r="M25" s="5">
        <v>16</v>
      </c>
      <c r="N25" s="9">
        <f>VLOOKUP(Tableau257911[[#This Row],[PLACE TREGUNC]],PointsClassement[],2,FALSE)</f>
        <v>25</v>
      </c>
      <c r="O25" s="5" t="s">
        <v>2</v>
      </c>
      <c r="P25" s="9" t="str">
        <f>VLOOKUP(Tableau257911[[#This Row],[PLACE SCAER]],PointsClassement[],2,FALSE)</f>
        <v xml:space="preserve"> </v>
      </c>
      <c r="Q25" s="5" t="s">
        <v>2</v>
      </c>
      <c r="R25" s="9" t="str">
        <f>VLOOKUP(Tableau257911[[#This Row],[PLACE GOUEZEC]],PointsClassement[],2,FALSE)</f>
        <v xml:space="preserve"> </v>
      </c>
      <c r="S25" s="7"/>
      <c r="T25" s="8">
        <f>SUM(F25,H25,J25,L25,N25,P25,R25,S25)</f>
        <v>70</v>
      </c>
    </row>
    <row r="26" spans="1:20" x14ac:dyDescent="0.3">
      <c r="A26">
        <v>21</v>
      </c>
      <c r="B26" t="s">
        <v>509</v>
      </c>
      <c r="C26" t="s">
        <v>510</v>
      </c>
      <c r="D26" t="s">
        <v>511</v>
      </c>
      <c r="E26" s="3" t="s">
        <v>2</v>
      </c>
      <c r="F26" s="9" t="str">
        <f>VLOOKUP(Tableau257911[[#This Row],[PLACE QUIMPER]],PointsClassement[],2,FALSE)</f>
        <v xml:space="preserve"> </v>
      </c>
      <c r="G26" s="5" t="s">
        <v>2</v>
      </c>
      <c r="H26" s="9" t="str">
        <f>VLOOKUP(Tableau257911[[#This Row],[PLACE RIEC]],PointsClassement[],2,FALSE)</f>
        <v xml:space="preserve"> </v>
      </c>
      <c r="I26" s="5">
        <v>7</v>
      </c>
      <c r="J26" s="9">
        <f>VLOOKUP(Tableau257911[[#This Row],[PLACE QUIMPERLE]],PointsClassement[],2,FALSE)</f>
        <v>70</v>
      </c>
      <c r="K26" s="5" t="s">
        <v>2</v>
      </c>
      <c r="L26" s="9" t="str">
        <f>VLOOKUP(Tableau257911[[#This Row],[PLACE ERGUE]],PointsClassement[],2,FALSE)</f>
        <v xml:space="preserve"> </v>
      </c>
      <c r="M26" s="5" t="s">
        <v>2</v>
      </c>
      <c r="N26" s="9" t="str">
        <f>VLOOKUP(Tableau257911[[#This Row],[PLACE TREGUNC]],PointsClassement[],2,FALSE)</f>
        <v xml:space="preserve"> </v>
      </c>
      <c r="O26" s="5" t="s">
        <v>2</v>
      </c>
      <c r="P26" s="9" t="str">
        <f>VLOOKUP(Tableau257911[[#This Row],[PLACE SCAER]],PointsClassement[],2,FALSE)</f>
        <v xml:space="preserve"> </v>
      </c>
      <c r="Q26" s="5" t="s">
        <v>2</v>
      </c>
      <c r="R26" s="9" t="str">
        <f>VLOOKUP(Tableau257911[[#This Row],[PLACE GOUEZEC]],PointsClassement[],2,FALSE)</f>
        <v xml:space="preserve"> </v>
      </c>
      <c r="S26" s="7">
        <v>0</v>
      </c>
      <c r="T26" s="8">
        <f>SUM(F26,H26,J26,L26,N26,P26,R26,S26)</f>
        <v>70</v>
      </c>
    </row>
    <row r="27" spans="1:20" x14ac:dyDescent="0.3">
      <c r="A27">
        <v>22</v>
      </c>
      <c r="B27" t="s">
        <v>446</v>
      </c>
      <c r="C27" t="s">
        <v>70</v>
      </c>
      <c r="D27" t="s">
        <v>296</v>
      </c>
      <c r="E27" s="3" t="s">
        <v>2</v>
      </c>
      <c r="F27" s="9" t="str">
        <f>VLOOKUP(Tableau257911[[#This Row],[PLACE QUIMPER]],PointsClassement[],2,FALSE)</f>
        <v xml:space="preserve"> </v>
      </c>
      <c r="G27" s="5">
        <v>7</v>
      </c>
      <c r="H27" s="9">
        <f>VLOOKUP(Tableau257911[[#This Row],[PLACE RIEC]],PointsClassement[],2,FALSE)</f>
        <v>70</v>
      </c>
      <c r="I27" s="5" t="s">
        <v>2</v>
      </c>
      <c r="J27" s="9" t="str">
        <f>VLOOKUP(Tableau257911[[#This Row],[PLACE QUIMPERLE]],PointsClassement[],2,FALSE)</f>
        <v xml:space="preserve"> </v>
      </c>
      <c r="K27" s="5" t="s">
        <v>2</v>
      </c>
      <c r="L27" s="9"/>
      <c r="M27" s="5" t="s">
        <v>2</v>
      </c>
      <c r="N27" s="9" t="str">
        <f>VLOOKUP(Tableau257911[[#This Row],[PLACE TREGUNC]],PointsClassement[],2,FALSE)</f>
        <v xml:space="preserve"> </v>
      </c>
      <c r="O27" s="5" t="s">
        <v>2</v>
      </c>
      <c r="P27" s="9" t="str">
        <f>VLOOKUP(Tableau257911[[#This Row],[PLACE SCAER]],PointsClassement[],2,FALSE)</f>
        <v xml:space="preserve"> </v>
      </c>
      <c r="Q27" s="5" t="s">
        <v>2</v>
      </c>
      <c r="R27" s="9" t="str">
        <f>VLOOKUP(Tableau257911[[#This Row],[PLACE GOUEZEC]],PointsClassement[],2,FALSE)</f>
        <v xml:space="preserve"> </v>
      </c>
      <c r="S27" s="7">
        <v>0</v>
      </c>
      <c r="T27" s="8">
        <f>SUM(F27,H27,J27,L27,N27,P27,R27,S27)</f>
        <v>70</v>
      </c>
    </row>
    <row r="28" spans="1:20" x14ac:dyDescent="0.3">
      <c r="A28">
        <v>23</v>
      </c>
      <c r="B28" t="s">
        <v>306</v>
      </c>
      <c r="C28" t="s">
        <v>86</v>
      </c>
      <c r="D28" t="s">
        <v>307</v>
      </c>
      <c r="E28" s="3">
        <v>18</v>
      </c>
      <c r="F28" s="9">
        <f>VLOOKUP(Tableau257911[[#This Row],[PLACE QUIMPER]],PointsClassement[],2,FALSE)</f>
        <v>15</v>
      </c>
      <c r="G28" s="5">
        <v>14</v>
      </c>
      <c r="H28" s="9">
        <f>VLOOKUP(Tableau257911[[#This Row],[PLACE RIEC]],PointsClassement[],2,FALSE)</f>
        <v>35</v>
      </c>
      <c r="I28" s="5">
        <v>21</v>
      </c>
      <c r="J28" s="9">
        <f>VLOOKUP(Tableau257911[[#This Row],[PLACE QUIMPERLE]],PointsClassement[],2,FALSE)</f>
        <v>5</v>
      </c>
      <c r="K28" s="5" t="s">
        <v>2</v>
      </c>
      <c r="L28" s="9" t="str">
        <f>VLOOKUP(Tableau257911[[#This Row],[PLACE ERGUE]],PointsClassement[],2,FALSE)</f>
        <v xml:space="preserve"> </v>
      </c>
      <c r="M28" s="5" t="s">
        <v>2</v>
      </c>
      <c r="N28" s="9" t="str">
        <f>VLOOKUP(Tableau257911[[#This Row],[PLACE TREGUNC]],PointsClassement[],2,FALSE)</f>
        <v xml:space="preserve"> </v>
      </c>
      <c r="O28" s="5" t="s">
        <v>2</v>
      </c>
      <c r="P28" s="9" t="str">
        <f>VLOOKUP(Tableau257911[[#This Row],[PLACE SCAER]],PointsClassement[],2,FALSE)</f>
        <v xml:space="preserve"> </v>
      </c>
      <c r="Q28" s="5" t="s">
        <v>2</v>
      </c>
      <c r="R28" s="9" t="str">
        <f>VLOOKUP(Tableau257911[[#This Row],[PLACE GOUEZEC]],PointsClassement[],2,FALSE)</f>
        <v xml:space="preserve"> </v>
      </c>
      <c r="S28" s="7"/>
      <c r="T28" s="8">
        <f>SUM(F28,H28,J28,L28,N28,P28,R28,S28)</f>
        <v>55</v>
      </c>
    </row>
    <row r="29" spans="1:20" x14ac:dyDescent="0.3">
      <c r="A29">
        <v>24</v>
      </c>
      <c r="B29" t="s">
        <v>298</v>
      </c>
      <c r="C29" t="s">
        <v>299</v>
      </c>
      <c r="D29" t="s">
        <v>108</v>
      </c>
      <c r="E29" s="3">
        <v>15</v>
      </c>
      <c r="F29" s="9">
        <f>VLOOKUP(Tableau257911[[#This Row],[PLACE QUIMPER]],PointsClassement[],2,FALSE)</f>
        <v>30</v>
      </c>
      <c r="G29" s="5">
        <v>16</v>
      </c>
      <c r="H29" s="9">
        <f>VLOOKUP(Tableau257911[[#This Row],[PLACE RIEC]],PointsClassement[],2,FALSE)</f>
        <v>25</v>
      </c>
      <c r="I29" s="5" t="s">
        <v>2</v>
      </c>
      <c r="J29" s="9" t="str">
        <f>VLOOKUP(Tableau257911[[#This Row],[PLACE QUIMPERLE]],PointsClassement[],2,FALSE)</f>
        <v xml:space="preserve"> </v>
      </c>
      <c r="K29" s="5" t="s">
        <v>2</v>
      </c>
      <c r="L29" s="9"/>
      <c r="M29" s="5" t="s">
        <v>2</v>
      </c>
      <c r="N29" s="9" t="str">
        <f>VLOOKUP(Tableau257911[[#This Row],[PLACE TREGUNC]],PointsClassement[],2,FALSE)</f>
        <v xml:space="preserve"> </v>
      </c>
      <c r="O29" s="5" t="s">
        <v>2</v>
      </c>
      <c r="P29" s="9" t="str">
        <f>VLOOKUP(Tableau257911[[#This Row],[PLACE SCAER]],PointsClassement[],2,FALSE)</f>
        <v xml:space="preserve"> </v>
      </c>
      <c r="Q29" s="5" t="s">
        <v>2</v>
      </c>
      <c r="R29" s="9" t="str">
        <f>VLOOKUP(Tableau257911[[#This Row],[PLACE GOUEZEC]],PointsClassement[],2,FALSE)</f>
        <v xml:space="preserve"> </v>
      </c>
      <c r="S29" s="7">
        <v>0</v>
      </c>
      <c r="T29" s="8">
        <f>SUM(F29,H29,J29,L29,N29,P29,R29,S29)</f>
        <v>55</v>
      </c>
    </row>
    <row r="30" spans="1:20" x14ac:dyDescent="0.3">
      <c r="A30">
        <v>25</v>
      </c>
      <c r="B30" t="s">
        <v>309</v>
      </c>
      <c r="C30" t="s">
        <v>310</v>
      </c>
      <c r="D30" t="s">
        <v>311</v>
      </c>
      <c r="E30" s="3">
        <v>20</v>
      </c>
      <c r="F30" s="9">
        <f>VLOOKUP(Tableau257911[[#This Row],[PLACE QUIMPER]],PointsClassement[],2,FALSE)</f>
        <v>5</v>
      </c>
      <c r="G30" s="5">
        <v>25</v>
      </c>
      <c r="H30" s="9">
        <f>VLOOKUP(Tableau257911[[#This Row],[PLACE RIEC]],PointsClassement[],2,FALSE)</f>
        <v>5</v>
      </c>
      <c r="I30" s="5">
        <v>25</v>
      </c>
      <c r="J30" s="9">
        <f>VLOOKUP(Tableau257911[[#This Row],[PLACE QUIMPERLE]],PointsClassement[],2,FALSE)</f>
        <v>5</v>
      </c>
      <c r="K30" s="5">
        <v>24</v>
      </c>
      <c r="L30" s="9">
        <f>VLOOKUP(Tableau257911[[#This Row],[PLACE ERGUE]],PointsClassement[],2,FALSE)</f>
        <v>5</v>
      </c>
      <c r="M30" s="5">
        <v>17</v>
      </c>
      <c r="N30" s="9">
        <f>VLOOKUP(Tableau257911[[#This Row],[PLACE TREGUNC]],PointsClassement[],2,FALSE)</f>
        <v>20</v>
      </c>
      <c r="O30" s="5" t="s">
        <v>2</v>
      </c>
      <c r="P30" s="9" t="str">
        <f>VLOOKUP(Tableau257911[[#This Row],[PLACE SCAER]],PointsClassement[],2,FALSE)</f>
        <v xml:space="preserve"> </v>
      </c>
      <c r="Q30" s="5" t="s">
        <v>2</v>
      </c>
      <c r="R30" s="9" t="str">
        <f>VLOOKUP(Tableau257911[[#This Row],[PLACE GOUEZEC]],PointsClassement[],2,FALSE)</f>
        <v xml:space="preserve"> </v>
      </c>
      <c r="S30" s="7"/>
      <c r="T30" s="8">
        <f>SUM(F30,H30,J30,L30,N30,P30,R30,S30)</f>
        <v>40</v>
      </c>
    </row>
    <row r="31" spans="1:20" x14ac:dyDescent="0.3">
      <c r="A31">
        <v>26</v>
      </c>
      <c r="B31" t="s">
        <v>155</v>
      </c>
      <c r="C31" t="s">
        <v>308</v>
      </c>
      <c r="D31" t="s">
        <v>85</v>
      </c>
      <c r="E31" s="3">
        <v>19</v>
      </c>
      <c r="F31" s="9">
        <f>VLOOKUP(Tableau257911[[#This Row],[PLACE QUIMPER]],PointsClassement[],2,FALSE)</f>
        <v>10</v>
      </c>
      <c r="G31" s="5">
        <v>24</v>
      </c>
      <c r="H31" s="9">
        <f>VLOOKUP(Tableau257911[[#This Row],[PLACE RIEC]],PointsClassement[],2,FALSE)</f>
        <v>5</v>
      </c>
      <c r="I31" s="5">
        <v>23</v>
      </c>
      <c r="J31" s="9">
        <f>VLOOKUP(Tableau257911[[#This Row],[PLACE QUIMPERLE]],PointsClassement[],2,FALSE)</f>
        <v>5</v>
      </c>
      <c r="K31" s="5">
        <v>25</v>
      </c>
      <c r="L31" s="9">
        <f>VLOOKUP(Tableau257911[[#This Row],[PLACE ERGUE]],PointsClassement[],2,FALSE)</f>
        <v>5</v>
      </c>
      <c r="M31" s="5">
        <v>18</v>
      </c>
      <c r="N31" s="9">
        <f>VLOOKUP(Tableau257911[[#This Row],[PLACE TREGUNC]],PointsClassement[],2,FALSE)</f>
        <v>15</v>
      </c>
      <c r="O31" s="5" t="s">
        <v>2</v>
      </c>
      <c r="P31" s="9" t="str">
        <f>VLOOKUP(Tableau257911[[#This Row],[PLACE SCAER]],PointsClassement[],2,FALSE)</f>
        <v xml:space="preserve"> </v>
      </c>
      <c r="Q31" s="5" t="s">
        <v>2</v>
      </c>
      <c r="R31" s="9" t="str">
        <f>VLOOKUP(Tableau257911[[#This Row],[PLACE GOUEZEC]],PointsClassement[],2,FALSE)</f>
        <v xml:space="preserve"> </v>
      </c>
      <c r="S31" s="7"/>
      <c r="T31" s="8">
        <f>SUM(F31,H31,J31,L31,N31,P31,R31,S31)</f>
        <v>40</v>
      </c>
    </row>
    <row r="32" spans="1:20" x14ac:dyDescent="0.3">
      <c r="A32">
        <v>27</v>
      </c>
      <c r="B32" t="s">
        <v>535</v>
      </c>
      <c r="C32" t="s">
        <v>123</v>
      </c>
      <c r="D32" t="s">
        <v>537</v>
      </c>
      <c r="E32" s="3" t="s">
        <v>2</v>
      </c>
      <c r="F32" s="9" t="str">
        <f>VLOOKUP(Tableau257911[[#This Row],[PLACE QUIMPER]],PointsClassement[],2,FALSE)</f>
        <v xml:space="preserve"> </v>
      </c>
      <c r="G32" s="5" t="s">
        <v>2</v>
      </c>
      <c r="H32" s="9" t="str">
        <f>VLOOKUP(Tableau257911[[#This Row],[PLACE RIEC]],PointsClassement[],2,FALSE)</f>
        <v xml:space="preserve"> </v>
      </c>
      <c r="I32" s="5" t="s">
        <v>2</v>
      </c>
      <c r="J32" s="9" t="str">
        <f>VLOOKUP(Tableau257911[[#This Row],[PLACE QUIMPERLE]],PointsClassement[],2,FALSE)</f>
        <v xml:space="preserve"> </v>
      </c>
      <c r="K32" s="5">
        <v>13</v>
      </c>
      <c r="L32" s="9">
        <f>VLOOKUP(Tableau257911[[#This Row],[PLACE ERGUE]],PointsClassement[],2,FALSE)</f>
        <v>40</v>
      </c>
      <c r="M32" s="5" t="s">
        <v>2</v>
      </c>
      <c r="N32" s="9" t="str">
        <f>VLOOKUP(Tableau257911[[#This Row],[PLACE TREGUNC]],PointsClassement[],2,FALSE)</f>
        <v xml:space="preserve"> </v>
      </c>
      <c r="O32" s="5" t="s">
        <v>2</v>
      </c>
      <c r="P32" s="9" t="str">
        <f>VLOOKUP(Tableau257911[[#This Row],[PLACE SCAER]],PointsClassement[],2,FALSE)</f>
        <v xml:space="preserve"> </v>
      </c>
      <c r="Q32" s="5" t="s">
        <v>2</v>
      </c>
      <c r="R32" s="9" t="str">
        <f>VLOOKUP(Tableau257911[[#This Row],[PLACE GOUEZEC]],PointsClassement[],2,FALSE)</f>
        <v xml:space="preserve"> </v>
      </c>
      <c r="S32" s="7">
        <v>0</v>
      </c>
      <c r="T32" s="8">
        <f>SUM(F32,H32,J32,L32,N32,P32,R32,S32)</f>
        <v>40</v>
      </c>
    </row>
    <row r="33" spans="1:20" x14ac:dyDescent="0.3">
      <c r="A33">
        <v>28</v>
      </c>
      <c r="B33" t="s">
        <v>450</v>
      </c>
      <c r="C33" t="s">
        <v>135</v>
      </c>
      <c r="D33" t="s">
        <v>451</v>
      </c>
      <c r="E33" s="3" t="s">
        <v>2</v>
      </c>
      <c r="F33" s="9" t="str">
        <f>VLOOKUP(Tableau257911[[#This Row],[PLACE QUIMPER]],PointsClassement[],2,FALSE)</f>
        <v xml:space="preserve"> </v>
      </c>
      <c r="G33" s="5">
        <v>21</v>
      </c>
      <c r="H33" s="9">
        <f>VLOOKUP(Tableau257911[[#This Row],[PLACE RIEC]],PointsClassement[],2,FALSE)</f>
        <v>5</v>
      </c>
      <c r="I33" s="5">
        <v>20</v>
      </c>
      <c r="J33" s="9">
        <f>VLOOKUP(Tableau257911[[#This Row],[PLACE QUIMPERLE]],PointsClassement[],2,FALSE)</f>
        <v>5</v>
      </c>
      <c r="K33" s="5">
        <v>15</v>
      </c>
      <c r="L33" s="9">
        <f>VLOOKUP(Tableau257911[[#This Row],[PLACE ERGUE]],PointsClassement[],2,FALSE)</f>
        <v>30</v>
      </c>
      <c r="M33" s="5" t="s">
        <v>2</v>
      </c>
      <c r="N33" s="9" t="str">
        <f>VLOOKUP(Tableau257911[[#This Row],[PLACE TREGUNC]],PointsClassement[],2,FALSE)</f>
        <v xml:space="preserve"> </v>
      </c>
      <c r="O33" s="5" t="s">
        <v>2</v>
      </c>
      <c r="P33" s="9" t="str">
        <f>VLOOKUP(Tableau257911[[#This Row],[PLACE SCAER]],PointsClassement[],2,FALSE)</f>
        <v xml:space="preserve"> </v>
      </c>
      <c r="Q33" s="5" t="s">
        <v>2</v>
      </c>
      <c r="R33" s="9" t="str">
        <f>VLOOKUP(Tableau257911[[#This Row],[PLACE GOUEZEC]],PointsClassement[],2,FALSE)</f>
        <v xml:space="preserve"> </v>
      </c>
      <c r="S33" s="7">
        <v>0</v>
      </c>
      <c r="T33" s="8">
        <f>SUM(F33,H33,J33,L33,N33,P33,R33,S33)</f>
        <v>40</v>
      </c>
    </row>
    <row r="34" spans="1:20" x14ac:dyDescent="0.3">
      <c r="A34">
        <v>29</v>
      </c>
      <c r="B34" t="s">
        <v>558</v>
      </c>
      <c r="C34" t="s">
        <v>559</v>
      </c>
      <c r="D34" t="s">
        <v>456</v>
      </c>
      <c r="E34" s="3" t="s">
        <v>2</v>
      </c>
      <c r="F34" s="9" t="str">
        <f>VLOOKUP(Tableau257911[[#This Row],[PLACE QUIMPER]],PointsClassement[],2,FALSE)</f>
        <v xml:space="preserve"> </v>
      </c>
      <c r="G34" s="5" t="s">
        <v>2</v>
      </c>
      <c r="H34" s="9" t="str">
        <f>VLOOKUP(Tableau257911[[#This Row],[PLACE RIEC]],PointsClassement[],2,FALSE)</f>
        <v xml:space="preserve"> </v>
      </c>
      <c r="I34" s="5" t="s">
        <v>2</v>
      </c>
      <c r="J34" s="9" t="str">
        <f>VLOOKUP(Tableau257911[[#This Row],[PLACE QUIMPERLE]],PointsClassement[],2,FALSE)</f>
        <v xml:space="preserve"> </v>
      </c>
      <c r="K34" s="5">
        <v>14</v>
      </c>
      <c r="L34" s="9">
        <f>VLOOKUP(Tableau257911[[#This Row],[PLACE ERGUE]],PointsClassement[],2,FALSE)</f>
        <v>35</v>
      </c>
      <c r="M34" s="5" t="s">
        <v>2</v>
      </c>
      <c r="N34" s="9" t="str">
        <f>VLOOKUP(Tableau257911[[#This Row],[PLACE TREGUNC]],PointsClassement[],2,FALSE)</f>
        <v xml:space="preserve"> </v>
      </c>
      <c r="O34" s="5" t="s">
        <v>2</v>
      </c>
      <c r="P34" s="9" t="str">
        <f>VLOOKUP(Tableau257911[[#This Row],[PLACE SCAER]],PointsClassement[],2,FALSE)</f>
        <v xml:space="preserve"> </v>
      </c>
      <c r="Q34" s="5" t="s">
        <v>2</v>
      </c>
      <c r="R34" s="9" t="str">
        <f>VLOOKUP(Tableau257911[[#This Row],[PLACE GOUEZEC]],PointsClassement[],2,FALSE)</f>
        <v xml:space="preserve"> </v>
      </c>
      <c r="S34" s="7">
        <v>0</v>
      </c>
      <c r="T34" s="8">
        <f>SUM(F34,H34,J34,L34,N34,P34,R34,S34)</f>
        <v>35</v>
      </c>
    </row>
    <row r="35" spans="1:20" x14ac:dyDescent="0.3">
      <c r="A35">
        <v>30</v>
      </c>
      <c r="B35" t="s">
        <v>169</v>
      </c>
      <c r="C35" t="s">
        <v>144</v>
      </c>
      <c r="D35" t="s">
        <v>205</v>
      </c>
      <c r="E35" s="3">
        <v>21</v>
      </c>
      <c r="F35" s="9">
        <f>VLOOKUP(Tableau257911[[#This Row],[PLACE QUIMPER]],PointsClassement[],2,FALSE)</f>
        <v>5</v>
      </c>
      <c r="G35" s="5">
        <v>28</v>
      </c>
      <c r="H35" s="9">
        <f>VLOOKUP(Tableau257911[[#This Row],[PLACE RIEC]],PointsClassement[],2,FALSE)</f>
        <v>5</v>
      </c>
      <c r="I35" s="5">
        <v>27</v>
      </c>
      <c r="J35" s="9">
        <f>VLOOKUP(Tableau257911[[#This Row],[PLACE QUIMPERLE]],PointsClassement[],2,FALSE)</f>
        <v>5</v>
      </c>
      <c r="K35" s="5">
        <v>27</v>
      </c>
      <c r="L35" s="9">
        <f>VLOOKUP(Tableau257911[[#This Row],[PLACE ERGUE]],PointsClassement[],2,FALSE)</f>
        <v>5</v>
      </c>
      <c r="M35" s="5">
        <v>19</v>
      </c>
      <c r="N35" s="9">
        <f>VLOOKUP(Tableau257911[[#This Row],[PLACE TREGUNC]],PointsClassement[],2,FALSE)</f>
        <v>10</v>
      </c>
      <c r="O35" s="5" t="s">
        <v>2</v>
      </c>
      <c r="P35" s="9" t="str">
        <f>VLOOKUP(Tableau257911[[#This Row],[PLACE SCAER]],PointsClassement[],2,FALSE)</f>
        <v xml:space="preserve"> </v>
      </c>
      <c r="Q35" s="5" t="s">
        <v>2</v>
      </c>
      <c r="R35" s="9" t="str">
        <f>VLOOKUP(Tableau257911[[#This Row],[PLACE GOUEZEC]],PointsClassement[],2,FALSE)</f>
        <v xml:space="preserve"> </v>
      </c>
      <c r="S35" s="7"/>
      <c r="T35" s="8">
        <f>SUM(F35,H35,J35,L35,N35,P35,R35,S35)</f>
        <v>30</v>
      </c>
    </row>
    <row r="36" spans="1:20" x14ac:dyDescent="0.3">
      <c r="A36">
        <v>31</v>
      </c>
      <c r="B36" t="s">
        <v>440</v>
      </c>
      <c r="C36" t="s">
        <v>202</v>
      </c>
      <c r="D36" t="s">
        <v>449</v>
      </c>
      <c r="E36" s="3" t="s">
        <v>2</v>
      </c>
      <c r="F36" s="9" t="str">
        <f>VLOOKUP(Tableau257911[[#This Row],[PLACE QUIMPER]],PointsClassement[],2,FALSE)</f>
        <v xml:space="preserve"> </v>
      </c>
      <c r="G36" s="5">
        <v>20</v>
      </c>
      <c r="H36" s="9">
        <f>VLOOKUP(Tableau257911[[#This Row],[PLACE RIEC]],PointsClassement[],2,FALSE)</f>
        <v>5</v>
      </c>
      <c r="I36" s="5">
        <v>16</v>
      </c>
      <c r="J36" s="9">
        <f>VLOOKUP(Tableau257911[[#This Row],[PLACE QUIMPERLE]],PointsClassement[],2,FALSE)</f>
        <v>25</v>
      </c>
      <c r="K36" s="5" t="s">
        <v>2</v>
      </c>
      <c r="L36" s="9"/>
      <c r="M36" s="5" t="s">
        <v>2</v>
      </c>
      <c r="N36" s="9" t="str">
        <f>VLOOKUP(Tableau257911[[#This Row],[PLACE TREGUNC]],PointsClassement[],2,FALSE)</f>
        <v xml:space="preserve"> </v>
      </c>
      <c r="O36" s="5" t="s">
        <v>2</v>
      </c>
      <c r="P36" s="9" t="str">
        <f>VLOOKUP(Tableau257911[[#This Row],[PLACE SCAER]],PointsClassement[],2,FALSE)</f>
        <v xml:space="preserve"> </v>
      </c>
      <c r="Q36" s="5" t="s">
        <v>2</v>
      </c>
      <c r="R36" s="9" t="str">
        <f>VLOOKUP(Tableau257911[[#This Row],[PLACE GOUEZEC]],PointsClassement[],2,FALSE)</f>
        <v xml:space="preserve"> </v>
      </c>
      <c r="S36" s="7">
        <v>0</v>
      </c>
      <c r="T36" s="8">
        <f>SUM(F36,H36,J36,L36,N36,P36,R36,S36)</f>
        <v>30</v>
      </c>
    </row>
    <row r="37" spans="1:20" x14ac:dyDescent="0.3">
      <c r="A37">
        <v>32</v>
      </c>
      <c r="B37" t="s">
        <v>312</v>
      </c>
      <c r="C37" t="s">
        <v>313</v>
      </c>
      <c r="D37" t="s">
        <v>164</v>
      </c>
      <c r="E37" s="3">
        <v>22</v>
      </c>
      <c r="F37" s="9">
        <f>VLOOKUP(Tableau257911[[#This Row],[PLACE QUIMPER]],PointsClassement[],2,FALSE)</f>
        <v>5</v>
      </c>
      <c r="G37" s="5">
        <v>37</v>
      </c>
      <c r="H37" s="9">
        <f>VLOOKUP(Tableau257911[[#This Row],[PLACE RIEC]],PointsClassement[],2,FALSE)</f>
        <v>5</v>
      </c>
      <c r="I37" s="5">
        <v>31</v>
      </c>
      <c r="J37" s="9">
        <f>VLOOKUP(Tableau257911[[#This Row],[PLACE QUIMPERLE]],PointsClassement[],2,FALSE)</f>
        <v>5</v>
      </c>
      <c r="K37" s="5">
        <v>32</v>
      </c>
      <c r="L37" s="9">
        <f>VLOOKUP(Tableau257911[[#This Row],[PLACE ERGUE]],PointsClassement[],2,FALSE)</f>
        <v>5</v>
      </c>
      <c r="M37" s="5">
        <v>21</v>
      </c>
      <c r="N37" s="9">
        <f>VLOOKUP(Tableau257911[[#This Row],[PLACE TREGUNC]],PointsClassement[],2,FALSE)</f>
        <v>5</v>
      </c>
      <c r="O37" s="5" t="s">
        <v>2</v>
      </c>
      <c r="P37" s="9" t="str">
        <f>VLOOKUP(Tableau257911[[#This Row],[PLACE SCAER]],PointsClassement[],2,FALSE)</f>
        <v xml:space="preserve"> </v>
      </c>
      <c r="Q37" s="5" t="s">
        <v>2</v>
      </c>
      <c r="R37" s="9" t="str">
        <f>VLOOKUP(Tableau257911[[#This Row],[PLACE GOUEZEC]],PointsClassement[],2,FALSE)</f>
        <v xml:space="preserve"> </v>
      </c>
      <c r="S37" s="7"/>
      <c r="T37" s="8">
        <f>SUM(F37,H37,J37,L37,N37,P37,R37,S37)</f>
        <v>25</v>
      </c>
    </row>
    <row r="38" spans="1:20" x14ac:dyDescent="0.3">
      <c r="A38">
        <v>33</v>
      </c>
      <c r="B38" t="s">
        <v>317</v>
      </c>
      <c r="C38" t="s">
        <v>239</v>
      </c>
      <c r="D38" t="s">
        <v>164</v>
      </c>
      <c r="E38" s="3">
        <v>24</v>
      </c>
      <c r="F38" s="9">
        <f>VLOOKUP(Tableau257911[[#This Row],[PLACE QUIMPER]],PointsClassement[],2,FALSE)</f>
        <v>5</v>
      </c>
      <c r="G38" s="5">
        <v>33</v>
      </c>
      <c r="H38" s="9">
        <f>VLOOKUP(Tableau257911[[#This Row],[PLACE RIEC]],PointsClassement[],2,FALSE)</f>
        <v>5</v>
      </c>
      <c r="I38" s="5">
        <v>32</v>
      </c>
      <c r="J38" s="9">
        <f>VLOOKUP(Tableau257911[[#This Row],[PLACE QUIMPERLE]],PointsClassement[],2,FALSE)</f>
        <v>5</v>
      </c>
      <c r="K38" s="5">
        <v>33</v>
      </c>
      <c r="L38" s="9">
        <f>VLOOKUP(Tableau257911[[#This Row],[PLACE ERGUE]],PointsClassement[],2,FALSE)</f>
        <v>5</v>
      </c>
      <c r="M38" s="5">
        <v>22</v>
      </c>
      <c r="N38" s="9">
        <f>VLOOKUP(Tableau257911[[#This Row],[PLACE TREGUNC]],PointsClassement[],2,FALSE)</f>
        <v>5</v>
      </c>
      <c r="O38" s="5" t="s">
        <v>2</v>
      </c>
      <c r="P38" s="9" t="str">
        <f>VLOOKUP(Tableau257911[[#This Row],[PLACE SCAER]],PointsClassement[],2,FALSE)</f>
        <v xml:space="preserve"> </v>
      </c>
      <c r="Q38" s="5" t="s">
        <v>2</v>
      </c>
      <c r="R38" s="9" t="str">
        <f>VLOOKUP(Tableau257911[[#This Row],[PLACE GOUEZEC]],PointsClassement[],2,FALSE)</f>
        <v xml:space="preserve"> </v>
      </c>
      <c r="S38" s="7"/>
      <c r="T38" s="8">
        <f>SUM(F38,H38,J38,L38,N38,P38,R38,S38)</f>
        <v>25</v>
      </c>
    </row>
    <row r="39" spans="1:20" x14ac:dyDescent="0.3">
      <c r="A39">
        <v>34</v>
      </c>
      <c r="B39" t="s">
        <v>320</v>
      </c>
      <c r="C39" t="s">
        <v>274</v>
      </c>
      <c r="D39" t="s">
        <v>114</v>
      </c>
      <c r="E39" s="3">
        <v>26</v>
      </c>
      <c r="F39" s="9">
        <f>VLOOKUP(Tableau257911[[#This Row],[PLACE QUIMPER]],PointsClassement[],2,FALSE)</f>
        <v>5</v>
      </c>
      <c r="G39" s="5">
        <v>38</v>
      </c>
      <c r="H39" s="9">
        <f>VLOOKUP(Tableau257911[[#This Row],[PLACE RIEC]],PointsClassement[],2,FALSE)</f>
        <v>5</v>
      </c>
      <c r="I39" s="5">
        <v>36</v>
      </c>
      <c r="J39" s="9">
        <f>VLOOKUP(Tableau257911[[#This Row],[PLACE QUIMPERLE]],PointsClassement[],2,FALSE)</f>
        <v>5</v>
      </c>
      <c r="K39" s="5">
        <v>34</v>
      </c>
      <c r="L39" s="9">
        <f>VLOOKUP(Tableau257911[[#This Row],[PLACE ERGUE]],PointsClassement[],2,FALSE)</f>
        <v>5</v>
      </c>
      <c r="M39" s="5">
        <v>24</v>
      </c>
      <c r="N39" s="9">
        <f>VLOOKUP(Tableau257911[[#This Row],[PLACE TREGUNC]],PointsClassement[],2,FALSE)</f>
        <v>5</v>
      </c>
      <c r="O39" s="5" t="s">
        <v>2</v>
      </c>
      <c r="P39" s="9" t="str">
        <f>VLOOKUP(Tableau257911[[#This Row],[PLACE SCAER]],PointsClassement[],2,FALSE)</f>
        <v xml:space="preserve"> </v>
      </c>
      <c r="Q39" s="5" t="s">
        <v>2</v>
      </c>
      <c r="R39" s="9" t="str">
        <f>VLOOKUP(Tableau257911[[#This Row],[PLACE GOUEZEC]],PointsClassement[],2,FALSE)</f>
        <v xml:space="preserve"> </v>
      </c>
      <c r="S39" s="7"/>
      <c r="T39" s="8">
        <f>SUM(F39,H39,J39,L39,N39,P39,R39,S39)</f>
        <v>25</v>
      </c>
    </row>
    <row r="40" spans="1:20" x14ac:dyDescent="0.3">
      <c r="A40">
        <v>35</v>
      </c>
      <c r="B40" t="s">
        <v>321</v>
      </c>
      <c r="C40" t="s">
        <v>239</v>
      </c>
      <c r="D40" t="s">
        <v>187</v>
      </c>
      <c r="E40" s="3">
        <v>27</v>
      </c>
      <c r="F40" s="9">
        <f>VLOOKUP(Tableau257911[[#This Row],[PLACE QUIMPER]],PointsClassement[],2,FALSE)</f>
        <v>5</v>
      </c>
      <c r="G40" s="5">
        <v>39</v>
      </c>
      <c r="H40" s="9">
        <f>VLOOKUP(Tableau257911[[#This Row],[PLACE RIEC]],PointsClassement[],2,FALSE)</f>
        <v>5</v>
      </c>
      <c r="I40" s="5">
        <v>37</v>
      </c>
      <c r="J40" s="9">
        <f>VLOOKUP(Tableau257911[[#This Row],[PLACE QUIMPERLE]],PointsClassement[],2,FALSE)</f>
        <v>5</v>
      </c>
      <c r="K40" s="5">
        <v>37</v>
      </c>
      <c r="L40" s="9">
        <f>VLOOKUP(Tableau257911[[#This Row],[PLACE ERGUE]],PointsClassement[],2,FALSE)</f>
        <v>5</v>
      </c>
      <c r="M40" s="5">
        <v>25</v>
      </c>
      <c r="N40" s="9">
        <f>VLOOKUP(Tableau257911[[#This Row],[PLACE TREGUNC]],PointsClassement[],2,FALSE)</f>
        <v>5</v>
      </c>
      <c r="O40" s="5" t="s">
        <v>2</v>
      </c>
      <c r="P40" s="9" t="str">
        <f>VLOOKUP(Tableau257911[[#This Row],[PLACE SCAER]],PointsClassement[],2,FALSE)</f>
        <v xml:space="preserve"> </v>
      </c>
      <c r="Q40" s="5" t="s">
        <v>2</v>
      </c>
      <c r="R40" s="9" t="str">
        <f>VLOOKUP(Tableau257911[[#This Row],[PLACE GOUEZEC]],PointsClassement[],2,FALSE)</f>
        <v xml:space="preserve"> </v>
      </c>
      <c r="S40" s="7"/>
      <c r="T40" s="8">
        <f>SUM(F40,H40,J40,L40,N40,P40,R40,S40)</f>
        <v>25</v>
      </c>
    </row>
    <row r="41" spans="1:20" x14ac:dyDescent="0.3">
      <c r="A41">
        <v>36</v>
      </c>
      <c r="B41" t="s">
        <v>304</v>
      </c>
      <c r="C41" t="s">
        <v>305</v>
      </c>
      <c r="D41" t="s">
        <v>98</v>
      </c>
      <c r="E41" s="3">
        <v>17</v>
      </c>
      <c r="F41" s="9">
        <f>VLOOKUP(Tableau257911[[#This Row],[PLACE QUIMPER]],PointsClassement[],2,FALSE)</f>
        <v>20</v>
      </c>
      <c r="G41" s="5">
        <v>23</v>
      </c>
      <c r="H41" s="9">
        <f>VLOOKUP(Tableau257911[[#This Row],[PLACE RIEC]],PointsClassement[],2,FALSE)</f>
        <v>5</v>
      </c>
      <c r="I41" s="5" t="s">
        <v>2</v>
      </c>
      <c r="J41" s="9" t="str">
        <f>VLOOKUP(Tableau257911[[#This Row],[PLACE QUIMPERLE]],PointsClassement[],2,FALSE)</f>
        <v xml:space="preserve"> </v>
      </c>
      <c r="K41" s="5" t="s">
        <v>2</v>
      </c>
      <c r="L41" s="9" t="str">
        <f>VLOOKUP(Tableau257911[[#This Row],[PLACE ERGUE]],PointsClassement[],2,FALSE)</f>
        <v xml:space="preserve"> </v>
      </c>
      <c r="M41" s="5" t="s">
        <v>2</v>
      </c>
      <c r="N41" s="9" t="str">
        <f>VLOOKUP(Tableau257911[[#This Row],[PLACE TREGUNC]],PointsClassement[],2,FALSE)</f>
        <v xml:space="preserve"> </v>
      </c>
      <c r="O41" s="5" t="s">
        <v>2</v>
      </c>
      <c r="P41" s="9" t="str">
        <f>VLOOKUP(Tableau257911[[#This Row],[PLACE SCAER]],PointsClassement[],2,FALSE)</f>
        <v xml:space="preserve"> </v>
      </c>
      <c r="Q41" s="5" t="s">
        <v>2</v>
      </c>
      <c r="R41" s="9" t="str">
        <f>VLOOKUP(Tableau257911[[#This Row],[PLACE GOUEZEC]],PointsClassement[],2,FALSE)</f>
        <v xml:space="preserve"> </v>
      </c>
      <c r="S41" s="7">
        <v>0</v>
      </c>
      <c r="T41" s="8">
        <f>SUM(F41,H41,J41,L41,N41,P41,R41,S41)</f>
        <v>25</v>
      </c>
    </row>
    <row r="42" spans="1:20" x14ac:dyDescent="0.3">
      <c r="A42">
        <v>37</v>
      </c>
      <c r="B42" t="s">
        <v>461</v>
      </c>
      <c r="C42" t="s">
        <v>462</v>
      </c>
      <c r="D42" t="s">
        <v>114</v>
      </c>
      <c r="E42" s="3" t="s">
        <v>2</v>
      </c>
      <c r="F42" s="9" t="str">
        <f>VLOOKUP(Tableau257911[[#This Row],[PLACE QUIMPER]],PointsClassement[],2,FALSE)</f>
        <v xml:space="preserve"> </v>
      </c>
      <c r="G42" s="5">
        <v>34</v>
      </c>
      <c r="H42" s="9">
        <f>VLOOKUP(Tableau257911[[#This Row],[PLACE RIEC]],PointsClassement[],2,FALSE)</f>
        <v>5</v>
      </c>
      <c r="I42" s="5">
        <v>28</v>
      </c>
      <c r="J42" s="9">
        <f>VLOOKUP(Tableau257911[[#This Row],[PLACE QUIMPERLE]],PointsClassement[],2,FALSE)</f>
        <v>5</v>
      </c>
      <c r="K42" s="5">
        <v>31</v>
      </c>
      <c r="L42" s="9">
        <f>VLOOKUP(Tableau257911[[#This Row],[PLACE ERGUE]],PointsClassement[],2,FALSE)</f>
        <v>5</v>
      </c>
      <c r="M42" s="5">
        <v>20</v>
      </c>
      <c r="N42" s="9">
        <f>VLOOKUP(Tableau257911[[#This Row],[PLACE TREGUNC]],PointsClassement[],2,FALSE)</f>
        <v>5</v>
      </c>
      <c r="O42" s="5" t="s">
        <v>2</v>
      </c>
      <c r="P42" s="9" t="str">
        <f>VLOOKUP(Tableau257911[[#This Row],[PLACE SCAER]],PointsClassement[],2,FALSE)</f>
        <v xml:space="preserve"> </v>
      </c>
      <c r="Q42" s="5" t="s">
        <v>2</v>
      </c>
      <c r="R42" s="9" t="str">
        <f>VLOOKUP(Tableau257911[[#This Row],[PLACE GOUEZEC]],PointsClassement[],2,FALSE)</f>
        <v xml:space="preserve"> </v>
      </c>
      <c r="S42" s="7">
        <v>0</v>
      </c>
      <c r="T42" s="8">
        <f>SUM(F42,H42,J42,L42,N42,P42,R42,S42)</f>
        <v>20</v>
      </c>
    </row>
    <row r="43" spans="1:20" x14ac:dyDescent="0.3">
      <c r="A43">
        <v>38</v>
      </c>
      <c r="B43" t="s">
        <v>316</v>
      </c>
      <c r="C43" t="s">
        <v>157</v>
      </c>
      <c r="D43" t="s">
        <v>205</v>
      </c>
      <c r="E43" s="3">
        <v>23</v>
      </c>
      <c r="F43" s="9">
        <f>VLOOKUP(Tableau257911[[#This Row],[PLACE QUIMPER]],PointsClassement[],2,FALSE)</f>
        <v>5</v>
      </c>
      <c r="G43" s="5">
        <v>27</v>
      </c>
      <c r="H43" s="9">
        <f>VLOOKUP(Tableau257911[[#This Row],[PLACE RIEC]],PointsClassement[],2,FALSE)</f>
        <v>5</v>
      </c>
      <c r="I43" s="5">
        <v>29</v>
      </c>
      <c r="J43" s="9">
        <f>VLOOKUP(Tableau257911[[#This Row],[PLACE QUIMPERLE]],PointsClassement[],2,FALSE)</f>
        <v>5</v>
      </c>
      <c r="K43" s="5">
        <v>30</v>
      </c>
      <c r="L43" s="9">
        <f>VLOOKUP(Tableau257911[[#This Row],[PLACE ERGUE]],PointsClassement[],2,FALSE)</f>
        <v>5</v>
      </c>
      <c r="M43" s="5" t="s">
        <v>2</v>
      </c>
      <c r="N43" s="9" t="str">
        <f>VLOOKUP(Tableau257911[[#This Row],[PLACE TREGUNC]],PointsClassement[],2,FALSE)</f>
        <v xml:space="preserve"> </v>
      </c>
      <c r="O43" s="5" t="s">
        <v>2</v>
      </c>
      <c r="P43" s="9" t="str">
        <f>VLOOKUP(Tableau257911[[#This Row],[PLACE SCAER]],PointsClassement[],2,FALSE)</f>
        <v xml:space="preserve"> </v>
      </c>
      <c r="Q43" s="5" t="s">
        <v>2</v>
      </c>
      <c r="R43" s="9" t="str">
        <f>VLOOKUP(Tableau257911[[#This Row],[PLACE GOUEZEC]],PointsClassement[],2,FALSE)</f>
        <v xml:space="preserve"> </v>
      </c>
      <c r="S43" s="7">
        <v>0</v>
      </c>
      <c r="T43" s="8">
        <f>SUM(F43,H43,J43,L43,N43,P43,R43,S43)</f>
        <v>20</v>
      </c>
    </row>
    <row r="44" spans="1:20" x14ac:dyDescent="0.3">
      <c r="A44">
        <v>39</v>
      </c>
      <c r="B44" t="s">
        <v>465</v>
      </c>
      <c r="C44" t="s">
        <v>466</v>
      </c>
      <c r="D44" t="s">
        <v>98</v>
      </c>
      <c r="E44" s="3" t="s">
        <v>2</v>
      </c>
      <c r="F44" s="9" t="str">
        <f>VLOOKUP(Tableau257911[[#This Row],[PLACE QUIMPER]],PointsClassement[],2,FALSE)</f>
        <v xml:space="preserve"> </v>
      </c>
      <c r="G44" s="5">
        <v>40</v>
      </c>
      <c r="H44" s="9">
        <f>VLOOKUP(Tableau257911[[#This Row],[PLACE RIEC]],PointsClassement[],2,FALSE)</f>
        <v>5</v>
      </c>
      <c r="I44" s="5" t="s">
        <v>2</v>
      </c>
      <c r="J44" s="9" t="str">
        <f>VLOOKUP(Tableau257911[[#This Row],[PLACE QUIMPERLE]],PointsClassement[],2,FALSE)</f>
        <v xml:space="preserve"> </v>
      </c>
      <c r="K44" s="5" t="s">
        <v>2</v>
      </c>
      <c r="L44" s="9" t="str">
        <f>VLOOKUP(Tableau257911[[#This Row],[PLACE ERGUE]],PointsClassement[],2,FALSE)</f>
        <v xml:space="preserve"> </v>
      </c>
      <c r="M44" s="5">
        <v>23</v>
      </c>
      <c r="N44" s="9">
        <f>VLOOKUP(Tableau257911[[#This Row],[PLACE TREGUNC]],PointsClassement[],2,FALSE)</f>
        <v>5</v>
      </c>
      <c r="O44" s="5" t="s">
        <v>2</v>
      </c>
      <c r="P44" s="9" t="str">
        <f>VLOOKUP(Tableau257911[[#This Row],[PLACE SCAER]],PointsClassement[],2,FALSE)</f>
        <v xml:space="preserve"> </v>
      </c>
      <c r="Q44" s="5" t="s">
        <v>2</v>
      </c>
      <c r="R44" s="9" t="str">
        <f>VLOOKUP(Tableau257911[[#This Row],[PLACE GOUEZEC]],PointsClassement[],2,FALSE)</f>
        <v xml:space="preserve"> </v>
      </c>
      <c r="S44" s="7">
        <v>0</v>
      </c>
      <c r="T44" s="8">
        <f>SUM(F44,H44,J44,L44,N44,P44,R44,S44)</f>
        <v>10</v>
      </c>
    </row>
    <row r="45" spans="1:20" x14ac:dyDescent="0.3">
      <c r="A45">
        <v>40</v>
      </c>
      <c r="B45" t="s">
        <v>489</v>
      </c>
      <c r="C45" t="s">
        <v>512</v>
      </c>
      <c r="D45" t="s">
        <v>491</v>
      </c>
      <c r="E45" s="3" t="s">
        <v>2</v>
      </c>
      <c r="F45" s="9" t="str">
        <f>VLOOKUP(Tableau257911[[#This Row],[PLACE QUIMPER]],PointsClassement[],2,FALSE)</f>
        <v xml:space="preserve"> </v>
      </c>
      <c r="G45" s="5" t="s">
        <v>2</v>
      </c>
      <c r="H45" s="9" t="str">
        <f>VLOOKUP(Tableau257911[[#This Row],[PLACE RIEC]],PointsClassement[],2,FALSE)</f>
        <v xml:space="preserve"> </v>
      </c>
      <c r="I45" s="5">
        <v>26</v>
      </c>
      <c r="J45" s="9">
        <f>VLOOKUP(Tableau257911[[#This Row],[PLACE QUIMPERLE]],PointsClassement[],2,FALSE)</f>
        <v>5</v>
      </c>
      <c r="K45" s="5">
        <v>26</v>
      </c>
      <c r="L45" s="9">
        <f>VLOOKUP(Tableau257911[[#This Row],[PLACE ERGUE]],PointsClassement[],2,FALSE)</f>
        <v>5</v>
      </c>
      <c r="M45" s="5" t="s">
        <v>2</v>
      </c>
      <c r="N45" s="9" t="str">
        <f>VLOOKUP(Tableau257911[[#This Row],[PLACE TREGUNC]],PointsClassement[],2,FALSE)</f>
        <v xml:space="preserve"> </v>
      </c>
      <c r="O45" s="5" t="s">
        <v>2</v>
      </c>
      <c r="P45" s="9" t="str">
        <f>VLOOKUP(Tableau257911[[#This Row],[PLACE SCAER]],PointsClassement[],2,FALSE)</f>
        <v xml:space="preserve"> </v>
      </c>
      <c r="Q45" s="5" t="s">
        <v>2</v>
      </c>
      <c r="R45" s="9" t="str">
        <f>VLOOKUP(Tableau257911[[#This Row],[PLACE GOUEZEC]],PointsClassement[],2,FALSE)</f>
        <v xml:space="preserve"> </v>
      </c>
      <c r="S45" s="7">
        <v>0</v>
      </c>
      <c r="T45" s="8">
        <f>SUM(F45,H45,J45,L45,N45,P45,R45,S45)</f>
        <v>10</v>
      </c>
    </row>
    <row r="46" spans="1:20" x14ac:dyDescent="0.3">
      <c r="A46">
        <v>41</v>
      </c>
      <c r="B46" t="s">
        <v>174</v>
      </c>
      <c r="C46" t="s">
        <v>327</v>
      </c>
      <c r="D46" t="s">
        <v>112</v>
      </c>
      <c r="E46" s="3">
        <v>28</v>
      </c>
      <c r="F46" s="9">
        <f>VLOOKUP(Tableau257911[[#This Row],[PLACE QUIMPER]],PointsClassement[],2,FALSE)</f>
        <v>5</v>
      </c>
      <c r="G46" s="5" t="s">
        <v>2</v>
      </c>
      <c r="H46" s="9" t="str">
        <f>VLOOKUP(Tableau257911[[#This Row],[PLACE RIEC]],PointsClassement[],2,FALSE)</f>
        <v xml:space="preserve"> </v>
      </c>
      <c r="I46" s="5" t="s">
        <v>2</v>
      </c>
      <c r="J46" s="9" t="str">
        <f>VLOOKUP(Tableau257911[[#This Row],[PLACE QUIMPERLE]],PointsClassement[],2,FALSE)</f>
        <v xml:space="preserve"> </v>
      </c>
      <c r="K46" s="5">
        <v>38</v>
      </c>
      <c r="L46" s="9">
        <f>VLOOKUP(Tableau257911[[#This Row],[PLACE ERGUE]],PointsClassement[],2,FALSE)</f>
        <v>5</v>
      </c>
      <c r="M46" s="5" t="s">
        <v>2</v>
      </c>
      <c r="N46" s="9" t="str">
        <f>VLOOKUP(Tableau257911[[#This Row],[PLACE TREGUNC]],PointsClassement[],2,FALSE)</f>
        <v xml:space="preserve"> </v>
      </c>
      <c r="O46" s="5" t="s">
        <v>2</v>
      </c>
      <c r="P46" s="9" t="str">
        <f>VLOOKUP(Tableau257911[[#This Row],[PLACE SCAER]],PointsClassement[],2,FALSE)</f>
        <v xml:space="preserve"> </v>
      </c>
      <c r="Q46" s="5" t="s">
        <v>2</v>
      </c>
      <c r="R46" s="9" t="str">
        <f>VLOOKUP(Tableau257911[[#This Row],[PLACE GOUEZEC]],PointsClassement[],2,FALSE)</f>
        <v xml:space="preserve"> </v>
      </c>
      <c r="S46" s="7">
        <v>0</v>
      </c>
      <c r="T46" s="8">
        <f>SUM(F46,H46,J46,L46,N46,P46,R46,S46)</f>
        <v>10</v>
      </c>
    </row>
    <row r="47" spans="1:20" x14ac:dyDescent="0.3">
      <c r="A47">
        <v>42</v>
      </c>
      <c r="B47" t="s">
        <v>500</v>
      </c>
      <c r="C47" t="s">
        <v>176</v>
      </c>
      <c r="D47" t="s">
        <v>502</v>
      </c>
      <c r="E47" s="3" t="s">
        <v>2</v>
      </c>
      <c r="F47" s="9" t="str">
        <f>VLOOKUP(Tableau257911[[#This Row],[PLACE QUIMPER]],PointsClassement[],2,FALSE)</f>
        <v xml:space="preserve"> </v>
      </c>
      <c r="G47" s="5" t="s">
        <v>2</v>
      </c>
      <c r="H47" s="9" t="str">
        <f>VLOOKUP(Tableau257911[[#This Row],[PLACE RIEC]],PointsClassement[],2,FALSE)</f>
        <v xml:space="preserve"> </v>
      </c>
      <c r="I47" s="5">
        <v>19</v>
      </c>
      <c r="J47" s="9">
        <f>VLOOKUP(Tableau257911[[#This Row],[PLACE QUIMPERLE]],PointsClassement[],2,FALSE)</f>
        <v>10</v>
      </c>
      <c r="K47" s="5" t="s">
        <v>2</v>
      </c>
      <c r="L47" s="9" t="str">
        <f>VLOOKUP(Tableau257911[[#This Row],[PLACE ERGUE]],PointsClassement[],2,FALSE)</f>
        <v xml:space="preserve"> </v>
      </c>
      <c r="M47" s="5" t="s">
        <v>2</v>
      </c>
      <c r="N47" s="9" t="str">
        <f>VLOOKUP(Tableau257911[[#This Row],[PLACE TREGUNC]],PointsClassement[],2,FALSE)</f>
        <v xml:space="preserve"> </v>
      </c>
      <c r="O47" s="5" t="s">
        <v>2</v>
      </c>
      <c r="P47" s="9" t="str">
        <f>VLOOKUP(Tableau257911[[#This Row],[PLACE SCAER]],PointsClassement[],2,FALSE)</f>
        <v xml:space="preserve"> </v>
      </c>
      <c r="Q47" s="5" t="s">
        <v>2</v>
      </c>
      <c r="R47" s="9" t="str">
        <f>VLOOKUP(Tableau257911[[#This Row],[PLACE GOUEZEC]],PointsClassement[],2,FALSE)</f>
        <v xml:space="preserve"> </v>
      </c>
      <c r="S47" s="7">
        <v>0</v>
      </c>
      <c r="T47" s="8">
        <f>SUM(F47,H47,J47,L47,N47,P47,R47,S47)</f>
        <v>10</v>
      </c>
    </row>
    <row r="48" spans="1:20" x14ac:dyDescent="0.3">
      <c r="A48">
        <v>43</v>
      </c>
      <c r="B48" t="s">
        <v>453</v>
      </c>
      <c r="C48" t="s">
        <v>454</v>
      </c>
      <c r="D48" t="s">
        <v>455</v>
      </c>
      <c r="E48" s="3" t="s">
        <v>2</v>
      </c>
      <c r="F48" s="9" t="str">
        <f>VLOOKUP(Tableau257911[[#This Row],[PLACE QUIMPER]],PointsClassement[],2,FALSE)</f>
        <v xml:space="preserve"> </v>
      </c>
      <c r="G48" s="5">
        <v>26</v>
      </c>
      <c r="H48" s="9">
        <f>VLOOKUP(Tableau257911[[#This Row],[PLACE RIEC]],PointsClassement[],2,FALSE)</f>
        <v>5</v>
      </c>
      <c r="I48" s="5">
        <v>22</v>
      </c>
      <c r="J48" s="9">
        <f>VLOOKUP(Tableau257911[[#This Row],[PLACE QUIMPERLE]],PointsClassement[],2,FALSE)</f>
        <v>5</v>
      </c>
      <c r="K48" s="5" t="s">
        <v>2</v>
      </c>
      <c r="L48" s="9"/>
      <c r="M48" s="5" t="s">
        <v>2</v>
      </c>
      <c r="N48" s="9" t="str">
        <f>VLOOKUP(Tableau257911[[#This Row],[PLACE TREGUNC]],PointsClassement[],2,FALSE)</f>
        <v xml:space="preserve"> </v>
      </c>
      <c r="O48" s="5" t="s">
        <v>2</v>
      </c>
      <c r="P48" s="9" t="str">
        <f>VLOOKUP(Tableau257911[[#This Row],[PLACE SCAER]],PointsClassement[],2,FALSE)</f>
        <v xml:space="preserve"> </v>
      </c>
      <c r="Q48" s="5" t="s">
        <v>2</v>
      </c>
      <c r="R48" s="9" t="str">
        <f>VLOOKUP(Tableau257911[[#This Row],[PLACE GOUEZEC]],PointsClassement[],2,FALSE)</f>
        <v xml:space="preserve"> </v>
      </c>
      <c r="S48" s="7">
        <v>0</v>
      </c>
      <c r="T48" s="8">
        <f>SUM(F48,H48,J48,L48,N48,P48,R48,S48)</f>
        <v>10</v>
      </c>
    </row>
    <row r="49" spans="1:20" x14ac:dyDescent="0.3">
      <c r="A49">
        <v>44</v>
      </c>
      <c r="B49" t="s">
        <v>459</v>
      </c>
      <c r="C49" t="s">
        <v>274</v>
      </c>
      <c r="D49" t="s">
        <v>455</v>
      </c>
      <c r="E49" s="3" t="s">
        <v>2</v>
      </c>
      <c r="F49" s="9" t="str">
        <f>VLOOKUP(Tableau257911[[#This Row],[PLACE QUIMPER]],PointsClassement[],2,FALSE)</f>
        <v xml:space="preserve"> </v>
      </c>
      <c r="G49" s="5">
        <v>31</v>
      </c>
      <c r="H49" s="9">
        <f>VLOOKUP(Tableau257911[[#This Row],[PLACE RIEC]],PointsClassement[],2,FALSE)</f>
        <v>5</v>
      </c>
      <c r="I49" s="5">
        <v>24</v>
      </c>
      <c r="J49" s="9">
        <f>VLOOKUP(Tableau257911[[#This Row],[PLACE QUIMPERLE]],PointsClassement[],2,FALSE)</f>
        <v>5</v>
      </c>
      <c r="K49" s="5" t="s">
        <v>2</v>
      </c>
      <c r="L49" s="9" t="str">
        <f>VLOOKUP(Tableau257911[[#This Row],[PLACE ERGUE]],PointsClassement[],2,FALSE)</f>
        <v xml:space="preserve"> </v>
      </c>
      <c r="M49" s="5" t="s">
        <v>2</v>
      </c>
      <c r="N49" s="9" t="str">
        <f>VLOOKUP(Tableau257911[[#This Row],[PLACE TREGUNC]],PointsClassement[],2,FALSE)</f>
        <v xml:space="preserve"> </v>
      </c>
      <c r="O49" s="5" t="s">
        <v>2</v>
      </c>
      <c r="P49" s="9" t="str">
        <f>VLOOKUP(Tableau257911[[#This Row],[PLACE SCAER]],PointsClassement[],2,FALSE)</f>
        <v xml:space="preserve"> </v>
      </c>
      <c r="Q49" s="5" t="s">
        <v>2</v>
      </c>
      <c r="R49" s="9" t="str">
        <f>VLOOKUP(Tableau257911[[#This Row],[PLACE GOUEZEC]],PointsClassement[],2,FALSE)</f>
        <v xml:space="preserve"> </v>
      </c>
      <c r="S49" s="7">
        <v>0</v>
      </c>
      <c r="T49" s="8">
        <f>SUM(F49,H49,J49,L49,N49,P49,R49,S49)</f>
        <v>10</v>
      </c>
    </row>
    <row r="50" spans="1:20" x14ac:dyDescent="0.3">
      <c r="A50">
        <v>45</v>
      </c>
      <c r="B50" t="s">
        <v>421</v>
      </c>
      <c r="C50" t="s">
        <v>460</v>
      </c>
      <c r="D50" t="s">
        <v>258</v>
      </c>
      <c r="E50" s="3" t="s">
        <v>2</v>
      </c>
      <c r="F50" s="9" t="str">
        <f>VLOOKUP(Tableau257911[[#This Row],[PLACE QUIMPER]],PointsClassement[],2,FALSE)</f>
        <v xml:space="preserve"> </v>
      </c>
      <c r="G50" s="5">
        <v>32</v>
      </c>
      <c r="H50" s="9">
        <f>VLOOKUP(Tableau257911[[#This Row],[PLACE RIEC]],PointsClassement[],2,FALSE)</f>
        <v>5</v>
      </c>
      <c r="I50" s="5">
        <v>34</v>
      </c>
      <c r="J50" s="9">
        <f>VLOOKUP(Tableau257911[[#This Row],[PLACE QUIMPERLE]],PointsClassement[],2,FALSE)</f>
        <v>5</v>
      </c>
      <c r="K50" s="5" t="s">
        <v>2</v>
      </c>
      <c r="L50" s="9" t="str">
        <f>VLOOKUP(Tableau257911[[#This Row],[PLACE ERGUE]],PointsClassement[],2,FALSE)</f>
        <v xml:space="preserve"> </v>
      </c>
      <c r="M50" s="5" t="s">
        <v>2</v>
      </c>
      <c r="N50" s="9" t="str">
        <f>VLOOKUP(Tableau257911[[#This Row],[PLACE TREGUNC]],PointsClassement[],2,FALSE)</f>
        <v xml:space="preserve"> </v>
      </c>
      <c r="O50" s="5" t="s">
        <v>2</v>
      </c>
      <c r="P50" s="9" t="str">
        <f>VLOOKUP(Tableau257911[[#This Row],[PLACE SCAER]],PointsClassement[],2,FALSE)</f>
        <v xml:space="preserve"> </v>
      </c>
      <c r="Q50" s="5" t="s">
        <v>2</v>
      </c>
      <c r="R50" s="9" t="str">
        <f>VLOOKUP(Tableau257911[[#This Row],[PLACE GOUEZEC]],PointsClassement[],2,FALSE)</f>
        <v xml:space="preserve"> </v>
      </c>
      <c r="S50" s="7">
        <v>0</v>
      </c>
      <c r="T50" s="8">
        <f>SUM(F50,H50,J50,L50,N50,P50,R50,S50)</f>
        <v>10</v>
      </c>
    </row>
    <row r="51" spans="1:20" x14ac:dyDescent="0.3">
      <c r="A51">
        <v>46</v>
      </c>
      <c r="B51" t="s">
        <v>318</v>
      </c>
      <c r="C51" t="s">
        <v>319</v>
      </c>
      <c r="D51" t="s">
        <v>98</v>
      </c>
      <c r="E51" s="3">
        <v>25</v>
      </c>
      <c r="F51" s="9">
        <f>VLOOKUP(Tableau257911[[#This Row],[PLACE QUIMPER]],PointsClassement[],2,FALSE)</f>
        <v>5</v>
      </c>
      <c r="G51" s="5">
        <v>36</v>
      </c>
      <c r="H51" s="9">
        <f>VLOOKUP(Tableau257911[[#This Row],[PLACE RIEC]],PointsClassement[],2,FALSE)</f>
        <v>5</v>
      </c>
      <c r="I51" s="5" t="s">
        <v>2</v>
      </c>
      <c r="J51" s="9" t="str">
        <f>VLOOKUP(Tableau257911[[#This Row],[PLACE QUIMPERLE]],PointsClassement[],2,FALSE)</f>
        <v xml:space="preserve"> </v>
      </c>
      <c r="K51" s="5" t="s">
        <v>2</v>
      </c>
      <c r="L51" s="9"/>
      <c r="M51" s="5" t="s">
        <v>2</v>
      </c>
      <c r="N51" s="9" t="str">
        <f>VLOOKUP(Tableau257911[[#This Row],[PLACE TREGUNC]],PointsClassement[],2,FALSE)</f>
        <v xml:space="preserve"> </v>
      </c>
      <c r="O51" s="5" t="s">
        <v>2</v>
      </c>
      <c r="P51" s="9" t="str">
        <f>VLOOKUP(Tableau257911[[#This Row],[PLACE SCAER]],PointsClassement[],2,FALSE)</f>
        <v xml:space="preserve"> </v>
      </c>
      <c r="Q51" s="5" t="s">
        <v>2</v>
      </c>
      <c r="R51" s="9" t="str">
        <f>VLOOKUP(Tableau257911[[#This Row],[PLACE GOUEZEC]],PointsClassement[],2,FALSE)</f>
        <v xml:space="preserve"> </v>
      </c>
      <c r="S51" s="7">
        <v>0</v>
      </c>
      <c r="T51" s="8">
        <f>SUM(F51,H51,J51,L51,N51,P51,R51,S51)</f>
        <v>10</v>
      </c>
    </row>
    <row r="52" spans="1:20" x14ac:dyDescent="0.3">
      <c r="A52">
        <v>47</v>
      </c>
      <c r="B52" t="s">
        <v>560</v>
      </c>
      <c r="C52" t="s">
        <v>561</v>
      </c>
      <c r="D52" t="s">
        <v>562</v>
      </c>
      <c r="E52" s="3" t="s">
        <v>2</v>
      </c>
      <c r="F52" s="9" t="str">
        <f>VLOOKUP(Tableau257911[[#This Row],[PLACE QUIMPER]],PointsClassement[],2,FALSE)</f>
        <v xml:space="preserve"> </v>
      </c>
      <c r="G52" s="5" t="s">
        <v>2</v>
      </c>
      <c r="H52" s="9" t="str">
        <f>VLOOKUP(Tableau257911[[#This Row],[PLACE RIEC]],PointsClassement[],2,FALSE)</f>
        <v xml:space="preserve"> </v>
      </c>
      <c r="I52" s="5" t="s">
        <v>2</v>
      </c>
      <c r="J52" s="9" t="str">
        <f>VLOOKUP(Tableau257911[[#This Row],[PLACE QUIMPERLE]],PointsClassement[],2,FALSE)</f>
        <v xml:space="preserve"> </v>
      </c>
      <c r="K52" s="5">
        <v>20</v>
      </c>
      <c r="L52" s="9">
        <f>VLOOKUP(Tableau257911[[#This Row],[PLACE ERGUE]],PointsClassement[],2,FALSE)</f>
        <v>5</v>
      </c>
      <c r="M52" s="5" t="s">
        <v>2</v>
      </c>
      <c r="N52" s="9" t="str">
        <f>VLOOKUP(Tableau257911[[#This Row],[PLACE TREGUNC]],PointsClassement[],2,FALSE)</f>
        <v xml:space="preserve"> </v>
      </c>
      <c r="O52" s="5" t="s">
        <v>2</v>
      </c>
      <c r="P52" s="9" t="str">
        <f>VLOOKUP(Tableau257911[[#This Row],[PLACE SCAER]],PointsClassement[],2,FALSE)</f>
        <v xml:space="preserve"> </v>
      </c>
      <c r="Q52" s="5" t="s">
        <v>2</v>
      </c>
      <c r="R52" s="9" t="str">
        <f>VLOOKUP(Tableau257911[[#This Row],[PLACE GOUEZEC]],PointsClassement[],2,FALSE)</f>
        <v xml:space="preserve"> </v>
      </c>
      <c r="S52" s="7">
        <v>0</v>
      </c>
      <c r="T52" s="8">
        <f>SUM(F52,H52,J52,L52,N52,P52,R52,S52)</f>
        <v>5</v>
      </c>
    </row>
    <row r="53" spans="1:20" x14ac:dyDescent="0.3">
      <c r="A53">
        <v>48</v>
      </c>
      <c r="B53" t="s">
        <v>563</v>
      </c>
      <c r="C53" t="s">
        <v>299</v>
      </c>
      <c r="D53" t="s">
        <v>456</v>
      </c>
      <c r="E53" s="3" t="s">
        <v>2</v>
      </c>
      <c r="F53" s="9" t="str">
        <f>VLOOKUP(Tableau257911[[#This Row],[PLACE QUIMPER]],PointsClassement[],2,FALSE)</f>
        <v xml:space="preserve"> </v>
      </c>
      <c r="G53" s="5" t="s">
        <v>2</v>
      </c>
      <c r="H53" s="9" t="str">
        <f>VLOOKUP(Tableau257911[[#This Row],[PLACE RIEC]],PointsClassement[],2,FALSE)</f>
        <v xml:space="preserve"> </v>
      </c>
      <c r="I53" s="5" t="s">
        <v>2</v>
      </c>
      <c r="J53" s="9" t="str">
        <f>VLOOKUP(Tableau257911[[#This Row],[PLACE QUIMPERLE]],PointsClassement[],2,FALSE)</f>
        <v xml:space="preserve"> </v>
      </c>
      <c r="K53" s="5">
        <v>23</v>
      </c>
      <c r="L53" s="9">
        <f>VLOOKUP(Tableau257911[[#This Row],[PLACE ERGUE]],PointsClassement[],2,FALSE)</f>
        <v>5</v>
      </c>
      <c r="M53" s="5" t="s">
        <v>2</v>
      </c>
      <c r="N53" s="9" t="str">
        <f>VLOOKUP(Tableau257911[[#This Row],[PLACE TREGUNC]],PointsClassement[],2,FALSE)</f>
        <v xml:space="preserve"> </v>
      </c>
      <c r="O53" s="5" t="s">
        <v>2</v>
      </c>
      <c r="P53" s="9" t="str">
        <f>VLOOKUP(Tableau257911[[#This Row],[PLACE SCAER]],PointsClassement[],2,FALSE)</f>
        <v xml:space="preserve"> </v>
      </c>
      <c r="Q53" s="5" t="s">
        <v>2</v>
      </c>
      <c r="R53" s="9" t="str">
        <f>VLOOKUP(Tableau257911[[#This Row],[PLACE GOUEZEC]],PointsClassement[],2,FALSE)</f>
        <v xml:space="preserve"> </v>
      </c>
      <c r="S53" s="7">
        <v>0</v>
      </c>
      <c r="T53" s="8">
        <f>SUM(F53,H53,J53,L53,N53,P53,R53,S53)</f>
        <v>5</v>
      </c>
    </row>
    <row r="54" spans="1:20" x14ac:dyDescent="0.3">
      <c r="A54">
        <v>49</v>
      </c>
      <c r="B54" t="s">
        <v>564</v>
      </c>
      <c r="C54" t="s">
        <v>144</v>
      </c>
      <c r="D54" t="s">
        <v>205</v>
      </c>
      <c r="E54" s="3" t="s">
        <v>2</v>
      </c>
      <c r="F54" s="9" t="str">
        <f>VLOOKUP(Tableau257911[[#This Row],[PLACE QUIMPER]],PointsClassement[],2,FALSE)</f>
        <v xml:space="preserve"> </v>
      </c>
      <c r="G54" s="5" t="s">
        <v>2</v>
      </c>
      <c r="H54" s="9" t="str">
        <f>VLOOKUP(Tableau257911[[#This Row],[PLACE RIEC]],PointsClassement[],2,FALSE)</f>
        <v xml:space="preserve"> </v>
      </c>
      <c r="I54" s="5" t="s">
        <v>2</v>
      </c>
      <c r="J54" s="9" t="str">
        <f>VLOOKUP(Tableau257911[[#This Row],[PLACE QUIMPERLE]],PointsClassement[],2,FALSE)</f>
        <v xml:space="preserve"> </v>
      </c>
      <c r="K54" s="5">
        <v>28</v>
      </c>
      <c r="L54" s="9">
        <f>VLOOKUP(Tableau257911[[#This Row],[PLACE ERGUE]],PointsClassement[],2,FALSE)</f>
        <v>5</v>
      </c>
      <c r="M54" s="5" t="s">
        <v>2</v>
      </c>
      <c r="N54" s="9" t="str">
        <f>VLOOKUP(Tableau257911[[#This Row],[PLACE TREGUNC]],PointsClassement[],2,FALSE)</f>
        <v xml:space="preserve"> </v>
      </c>
      <c r="O54" s="5" t="s">
        <v>2</v>
      </c>
      <c r="P54" s="9" t="str">
        <f>VLOOKUP(Tableau257911[[#This Row],[PLACE SCAER]],PointsClassement[],2,FALSE)</f>
        <v xml:space="preserve"> </v>
      </c>
      <c r="Q54" s="5" t="s">
        <v>2</v>
      </c>
      <c r="R54" s="9" t="str">
        <f>VLOOKUP(Tableau257911[[#This Row],[PLACE GOUEZEC]],PointsClassement[],2,FALSE)</f>
        <v xml:space="preserve"> </v>
      </c>
      <c r="S54" s="7">
        <v>0</v>
      </c>
      <c r="T54" s="8">
        <f>SUM(F54,H54,J54,L54,N54,P54,R54,S54)</f>
        <v>5</v>
      </c>
    </row>
    <row r="55" spans="1:20" x14ac:dyDescent="0.3">
      <c r="A55">
        <v>50</v>
      </c>
      <c r="B55" t="s">
        <v>565</v>
      </c>
      <c r="C55" t="s">
        <v>566</v>
      </c>
      <c r="D55" t="s">
        <v>370</v>
      </c>
      <c r="E55" s="3" t="s">
        <v>2</v>
      </c>
      <c r="F55" s="9" t="str">
        <f>VLOOKUP(Tableau257911[[#This Row],[PLACE QUIMPER]],PointsClassement[],2,FALSE)</f>
        <v xml:space="preserve"> </v>
      </c>
      <c r="G55" s="5" t="s">
        <v>2</v>
      </c>
      <c r="H55" s="9" t="str">
        <f>VLOOKUP(Tableau257911[[#This Row],[PLACE RIEC]],PointsClassement[],2,FALSE)</f>
        <v xml:space="preserve"> </v>
      </c>
      <c r="I55" s="5" t="s">
        <v>2</v>
      </c>
      <c r="J55" s="9" t="str">
        <f>VLOOKUP(Tableau257911[[#This Row],[PLACE QUIMPERLE]],PointsClassement[],2,FALSE)</f>
        <v xml:space="preserve"> </v>
      </c>
      <c r="K55" s="5">
        <v>29</v>
      </c>
      <c r="L55" s="9">
        <f>VLOOKUP(Tableau257911[[#This Row],[PLACE ERGUE]],PointsClassement[],2,FALSE)</f>
        <v>5</v>
      </c>
      <c r="M55" s="5" t="s">
        <v>2</v>
      </c>
      <c r="N55" s="9" t="str">
        <f>VLOOKUP(Tableau257911[[#This Row],[PLACE TREGUNC]],PointsClassement[],2,FALSE)</f>
        <v xml:space="preserve"> </v>
      </c>
      <c r="O55" s="5" t="s">
        <v>2</v>
      </c>
      <c r="P55" s="9" t="str">
        <f>VLOOKUP(Tableau257911[[#This Row],[PLACE SCAER]],PointsClassement[],2,FALSE)</f>
        <v xml:space="preserve"> </v>
      </c>
      <c r="Q55" s="5" t="s">
        <v>2</v>
      </c>
      <c r="R55" s="9" t="str">
        <f>VLOOKUP(Tableau257911[[#This Row],[PLACE GOUEZEC]],PointsClassement[],2,FALSE)</f>
        <v xml:space="preserve"> </v>
      </c>
      <c r="S55" s="7">
        <v>0</v>
      </c>
      <c r="T55" s="8">
        <f>SUM(F55,H55,J55,L55,N55,P55,R55,S55)</f>
        <v>5</v>
      </c>
    </row>
    <row r="56" spans="1:20" x14ac:dyDescent="0.3">
      <c r="A56">
        <v>51</v>
      </c>
      <c r="B56" t="s">
        <v>567</v>
      </c>
      <c r="C56" t="s">
        <v>202</v>
      </c>
      <c r="D56" t="s">
        <v>114</v>
      </c>
      <c r="E56" s="3" t="s">
        <v>2</v>
      </c>
      <c r="F56" s="9" t="str">
        <f>VLOOKUP(Tableau257911[[#This Row],[PLACE QUIMPER]],PointsClassement[],2,FALSE)</f>
        <v xml:space="preserve"> </v>
      </c>
      <c r="G56" s="5" t="s">
        <v>2</v>
      </c>
      <c r="H56" s="9" t="str">
        <f>VLOOKUP(Tableau257911[[#This Row],[PLACE RIEC]],PointsClassement[],2,FALSE)</f>
        <v xml:space="preserve"> </v>
      </c>
      <c r="I56" s="5" t="s">
        <v>2</v>
      </c>
      <c r="J56" s="9" t="str">
        <f>VLOOKUP(Tableau257911[[#This Row],[PLACE QUIMPERLE]],PointsClassement[],2,FALSE)</f>
        <v xml:space="preserve"> </v>
      </c>
      <c r="K56" s="5">
        <v>35</v>
      </c>
      <c r="L56" s="9">
        <f>VLOOKUP(Tableau257911[[#This Row],[PLACE ERGUE]],PointsClassement[],2,FALSE)</f>
        <v>5</v>
      </c>
      <c r="M56" s="5" t="s">
        <v>2</v>
      </c>
      <c r="N56" s="9" t="str">
        <f>VLOOKUP(Tableau257911[[#This Row],[PLACE TREGUNC]],PointsClassement[],2,FALSE)</f>
        <v xml:space="preserve"> </v>
      </c>
      <c r="O56" s="5" t="s">
        <v>2</v>
      </c>
      <c r="P56" s="9" t="str">
        <f>VLOOKUP(Tableau257911[[#This Row],[PLACE SCAER]],PointsClassement[],2,FALSE)</f>
        <v xml:space="preserve"> </v>
      </c>
      <c r="Q56" s="5" t="s">
        <v>2</v>
      </c>
      <c r="R56" s="9" t="str">
        <f>VLOOKUP(Tableau257911[[#This Row],[PLACE GOUEZEC]],PointsClassement[],2,FALSE)</f>
        <v xml:space="preserve"> </v>
      </c>
      <c r="S56" s="7">
        <v>0</v>
      </c>
      <c r="T56" s="8">
        <f>SUM(F56,H56,J56,L56,N56,P56,R56,S56)</f>
        <v>5</v>
      </c>
    </row>
    <row r="57" spans="1:20" x14ac:dyDescent="0.3">
      <c r="A57">
        <v>52</v>
      </c>
      <c r="B57" t="s">
        <v>568</v>
      </c>
      <c r="C57" t="s">
        <v>569</v>
      </c>
      <c r="D57" t="s">
        <v>187</v>
      </c>
      <c r="E57" s="3" t="s">
        <v>2</v>
      </c>
      <c r="F57" s="9" t="str">
        <f>VLOOKUP(Tableau257911[[#This Row],[PLACE QUIMPER]],PointsClassement[],2,FALSE)</f>
        <v xml:space="preserve"> </v>
      </c>
      <c r="G57" s="5" t="s">
        <v>2</v>
      </c>
      <c r="H57" s="9" t="str">
        <f>VLOOKUP(Tableau257911[[#This Row],[PLACE RIEC]],PointsClassement[],2,FALSE)</f>
        <v xml:space="preserve"> </v>
      </c>
      <c r="I57" s="5" t="s">
        <v>2</v>
      </c>
      <c r="J57" s="9" t="str">
        <f>VLOOKUP(Tableau257911[[#This Row],[PLACE QUIMPERLE]],PointsClassement[],2,FALSE)</f>
        <v xml:space="preserve"> </v>
      </c>
      <c r="K57" s="5">
        <v>36</v>
      </c>
      <c r="L57" s="9">
        <f>VLOOKUP(Tableau257911[[#This Row],[PLACE ERGUE]],PointsClassement[],2,FALSE)</f>
        <v>5</v>
      </c>
      <c r="M57" s="5" t="s">
        <v>2</v>
      </c>
      <c r="N57" s="9" t="str">
        <f>VLOOKUP(Tableau257911[[#This Row],[PLACE TREGUNC]],PointsClassement[],2,FALSE)</f>
        <v xml:space="preserve"> </v>
      </c>
      <c r="O57" s="5" t="s">
        <v>2</v>
      </c>
      <c r="P57" s="9" t="str">
        <f>VLOOKUP(Tableau257911[[#This Row],[PLACE SCAER]],PointsClassement[],2,FALSE)</f>
        <v xml:space="preserve"> </v>
      </c>
      <c r="Q57" s="5" t="s">
        <v>2</v>
      </c>
      <c r="R57" s="9" t="str">
        <f>VLOOKUP(Tableau257911[[#This Row],[PLACE GOUEZEC]],PointsClassement[],2,FALSE)</f>
        <v xml:space="preserve"> </v>
      </c>
      <c r="S57" s="7">
        <v>0</v>
      </c>
      <c r="T57" s="8">
        <f>SUM(F57,H57,J57,L57,N57,P57,R57,S57)</f>
        <v>5</v>
      </c>
    </row>
    <row r="58" spans="1:20" x14ac:dyDescent="0.3">
      <c r="A58">
        <v>53</v>
      </c>
      <c r="B58" t="s">
        <v>513</v>
      </c>
      <c r="C58" t="s">
        <v>274</v>
      </c>
      <c r="D58" t="s">
        <v>114</v>
      </c>
      <c r="E58" s="3" t="s">
        <v>2</v>
      </c>
      <c r="F58" s="9" t="str">
        <f>VLOOKUP(Tableau257911[[#This Row],[PLACE QUIMPER]],PointsClassement[],2,FALSE)</f>
        <v xml:space="preserve"> </v>
      </c>
      <c r="G58" s="5" t="s">
        <v>2</v>
      </c>
      <c r="H58" s="9" t="str">
        <f>VLOOKUP(Tableau257911[[#This Row],[PLACE RIEC]],PointsClassement[],2,FALSE)</f>
        <v xml:space="preserve"> </v>
      </c>
      <c r="I58" s="5">
        <v>30</v>
      </c>
      <c r="J58" s="9">
        <f>VLOOKUP(Tableau257911[[#This Row],[PLACE QUIMPERLE]],PointsClassement[],2,FALSE)</f>
        <v>5</v>
      </c>
      <c r="K58" s="5" t="s">
        <v>2</v>
      </c>
      <c r="L58" s="9"/>
      <c r="M58" s="5" t="s">
        <v>2</v>
      </c>
      <c r="N58" s="9" t="str">
        <f>VLOOKUP(Tableau257911[[#This Row],[PLACE TREGUNC]],PointsClassement[],2,FALSE)</f>
        <v xml:space="preserve"> </v>
      </c>
      <c r="O58" s="5" t="s">
        <v>2</v>
      </c>
      <c r="P58" s="9" t="str">
        <f>VLOOKUP(Tableau257911[[#This Row],[PLACE SCAER]],PointsClassement[],2,FALSE)</f>
        <v xml:space="preserve"> </v>
      </c>
      <c r="Q58" s="5" t="s">
        <v>2</v>
      </c>
      <c r="R58" s="9" t="str">
        <f>VLOOKUP(Tableau257911[[#This Row],[PLACE GOUEZEC]],PointsClassement[],2,FALSE)</f>
        <v xml:space="preserve"> </v>
      </c>
      <c r="S58" s="7">
        <v>0</v>
      </c>
      <c r="T58" s="8">
        <f>SUM(F58,H58,J58,L58,N58,P58,R58,S58)</f>
        <v>5</v>
      </c>
    </row>
    <row r="59" spans="1:20" x14ac:dyDescent="0.3">
      <c r="A59">
        <v>54</v>
      </c>
      <c r="B59" t="s">
        <v>514</v>
      </c>
      <c r="C59" t="s">
        <v>163</v>
      </c>
      <c r="D59" t="s">
        <v>187</v>
      </c>
      <c r="E59" s="3" t="s">
        <v>2</v>
      </c>
      <c r="F59" s="9" t="str">
        <f>VLOOKUP(Tableau257911[[#This Row],[PLACE QUIMPER]],PointsClassement[],2,FALSE)</f>
        <v xml:space="preserve"> </v>
      </c>
      <c r="G59" s="5" t="s">
        <v>2</v>
      </c>
      <c r="H59" s="9" t="str">
        <f>VLOOKUP(Tableau257911[[#This Row],[PLACE RIEC]],PointsClassement[],2,FALSE)</f>
        <v xml:space="preserve"> </v>
      </c>
      <c r="I59" s="5">
        <v>35</v>
      </c>
      <c r="J59" s="9">
        <f>VLOOKUP(Tableau257911[[#This Row],[PLACE QUIMPERLE]],PointsClassement[],2,FALSE)</f>
        <v>5</v>
      </c>
      <c r="K59" s="5" t="s">
        <v>2</v>
      </c>
      <c r="L59" s="9" t="str">
        <f>VLOOKUP(Tableau257911[[#This Row],[PLACE ERGUE]],PointsClassement[],2,FALSE)</f>
        <v xml:space="preserve"> </v>
      </c>
      <c r="M59" s="5" t="s">
        <v>2</v>
      </c>
      <c r="N59" s="9" t="str">
        <f>VLOOKUP(Tableau257911[[#This Row],[PLACE TREGUNC]],PointsClassement[],2,FALSE)</f>
        <v xml:space="preserve"> </v>
      </c>
      <c r="O59" s="5" t="s">
        <v>2</v>
      </c>
      <c r="P59" s="9" t="str">
        <f>VLOOKUP(Tableau257911[[#This Row],[PLACE SCAER]],PointsClassement[],2,FALSE)</f>
        <v xml:space="preserve"> </v>
      </c>
      <c r="Q59" s="5" t="s">
        <v>2</v>
      </c>
      <c r="R59" s="9" t="str">
        <f>VLOOKUP(Tableau257911[[#This Row],[PLACE GOUEZEC]],PointsClassement[],2,FALSE)</f>
        <v xml:space="preserve"> </v>
      </c>
      <c r="S59" s="7">
        <v>0</v>
      </c>
      <c r="T59" s="8">
        <f>SUM(F59,H59,J59,L59,N59,P59,R59,S59)</f>
        <v>5</v>
      </c>
    </row>
    <row r="60" spans="1:20" x14ac:dyDescent="0.3">
      <c r="A60">
        <v>55</v>
      </c>
      <c r="B60" t="s">
        <v>515</v>
      </c>
      <c r="C60" t="s">
        <v>431</v>
      </c>
      <c r="D60" t="s">
        <v>74</v>
      </c>
      <c r="E60" s="3" t="s">
        <v>2</v>
      </c>
      <c r="F60" s="9" t="str">
        <f>VLOOKUP(Tableau257911[[#This Row],[PLACE QUIMPER]],PointsClassement[],2,FALSE)</f>
        <v xml:space="preserve"> </v>
      </c>
      <c r="G60" s="5" t="s">
        <v>2</v>
      </c>
      <c r="H60" s="9" t="str">
        <f>VLOOKUP(Tableau257911[[#This Row],[PLACE RIEC]],PointsClassement[],2,FALSE)</f>
        <v xml:space="preserve"> </v>
      </c>
      <c r="I60" s="5">
        <v>38</v>
      </c>
      <c r="J60" s="9">
        <f>VLOOKUP(Tableau257911[[#This Row],[PLACE QUIMPERLE]],PointsClassement[],2,FALSE)</f>
        <v>5</v>
      </c>
      <c r="K60" s="5" t="s">
        <v>2</v>
      </c>
      <c r="L60" s="9" t="str">
        <f>VLOOKUP(Tableau257911[[#This Row],[PLACE ERGUE]],PointsClassement[],2,FALSE)</f>
        <v xml:space="preserve"> </v>
      </c>
      <c r="M60" s="5" t="s">
        <v>2</v>
      </c>
      <c r="N60" s="9" t="str">
        <f>VLOOKUP(Tableau257911[[#This Row],[PLACE TREGUNC]],PointsClassement[],2,FALSE)</f>
        <v xml:space="preserve"> </v>
      </c>
      <c r="O60" s="5" t="s">
        <v>2</v>
      </c>
      <c r="P60" s="9" t="str">
        <f>VLOOKUP(Tableau257911[[#This Row],[PLACE SCAER]],PointsClassement[],2,FALSE)</f>
        <v xml:space="preserve"> </v>
      </c>
      <c r="Q60" s="5" t="s">
        <v>2</v>
      </c>
      <c r="R60" s="9" t="str">
        <f>VLOOKUP(Tableau257911[[#This Row],[PLACE GOUEZEC]],PointsClassement[],2,FALSE)</f>
        <v xml:space="preserve"> </v>
      </c>
      <c r="S60" s="7">
        <v>0</v>
      </c>
      <c r="T60" s="8">
        <f>SUM(F60,H60,J60,L60,N60,P60,R60,S60)</f>
        <v>5</v>
      </c>
    </row>
    <row r="61" spans="1:20" x14ac:dyDescent="0.3">
      <c r="A61">
        <v>56</v>
      </c>
      <c r="B61" t="s">
        <v>516</v>
      </c>
      <c r="C61" t="s">
        <v>79</v>
      </c>
      <c r="D61" t="s">
        <v>455</v>
      </c>
      <c r="E61" s="3" t="s">
        <v>2</v>
      </c>
      <c r="F61" s="9" t="str">
        <f>VLOOKUP(Tableau257911[[#This Row],[PLACE QUIMPER]],PointsClassement[],2,FALSE)</f>
        <v xml:space="preserve"> </v>
      </c>
      <c r="G61" s="5" t="s">
        <v>2</v>
      </c>
      <c r="H61" s="9" t="str">
        <f>VLOOKUP(Tableau257911[[#This Row],[PLACE RIEC]],PointsClassement[],2,FALSE)</f>
        <v xml:space="preserve"> </v>
      </c>
      <c r="I61" s="5">
        <v>39</v>
      </c>
      <c r="J61" s="9">
        <f>VLOOKUP(Tableau257911[[#This Row],[PLACE QUIMPERLE]],PointsClassement[],2,FALSE)</f>
        <v>5</v>
      </c>
      <c r="K61" s="5" t="s">
        <v>2</v>
      </c>
      <c r="L61" s="9" t="str">
        <f>VLOOKUP(Tableau257911[[#This Row],[PLACE ERGUE]],PointsClassement[],2,FALSE)</f>
        <v xml:space="preserve"> </v>
      </c>
      <c r="M61" s="5" t="s">
        <v>2</v>
      </c>
      <c r="N61" s="9" t="str">
        <f>VLOOKUP(Tableau257911[[#This Row],[PLACE TREGUNC]],PointsClassement[],2,FALSE)</f>
        <v xml:space="preserve"> </v>
      </c>
      <c r="O61" s="5" t="s">
        <v>2</v>
      </c>
      <c r="P61" s="9" t="str">
        <f>VLOOKUP(Tableau257911[[#This Row],[PLACE SCAER]],PointsClassement[],2,FALSE)</f>
        <v xml:space="preserve"> </v>
      </c>
      <c r="Q61" s="5" t="s">
        <v>2</v>
      </c>
      <c r="R61" s="9" t="str">
        <f>VLOOKUP(Tableau257911[[#This Row],[PLACE GOUEZEC]],PointsClassement[],2,FALSE)</f>
        <v xml:space="preserve"> </v>
      </c>
      <c r="S61" s="7">
        <v>0</v>
      </c>
      <c r="T61" s="8">
        <f>SUM(F61,H61,J61,L61,N61,P61,R61,S61)</f>
        <v>5</v>
      </c>
    </row>
    <row r="62" spans="1:20" x14ac:dyDescent="0.3">
      <c r="A62">
        <v>57</v>
      </c>
      <c r="B62" t="s">
        <v>517</v>
      </c>
      <c r="C62" t="s">
        <v>86</v>
      </c>
      <c r="E62" s="3" t="s">
        <v>2</v>
      </c>
      <c r="F62" s="9" t="str">
        <f>VLOOKUP(Tableau257911[[#This Row],[PLACE QUIMPER]],PointsClassement[],2,FALSE)</f>
        <v xml:space="preserve"> </v>
      </c>
      <c r="G62" s="5" t="s">
        <v>2</v>
      </c>
      <c r="H62" s="9" t="str">
        <f>VLOOKUP(Tableau257911[[#This Row],[PLACE RIEC]],PointsClassement[],2,FALSE)</f>
        <v xml:space="preserve"> </v>
      </c>
      <c r="I62" s="5">
        <v>40</v>
      </c>
      <c r="J62" s="9">
        <f>VLOOKUP(Tableau257911[[#This Row],[PLACE QUIMPERLE]],PointsClassement[],2,FALSE)</f>
        <v>5</v>
      </c>
      <c r="K62" s="5" t="s">
        <v>2</v>
      </c>
      <c r="L62" s="9" t="str">
        <f>VLOOKUP(Tableau257911[[#This Row],[PLACE ERGUE]],PointsClassement[],2,FALSE)</f>
        <v xml:space="preserve"> </v>
      </c>
      <c r="M62" s="5" t="s">
        <v>2</v>
      </c>
      <c r="N62" s="9" t="str">
        <f>VLOOKUP(Tableau257911[[#This Row],[PLACE TREGUNC]],PointsClassement[],2,FALSE)</f>
        <v xml:space="preserve"> </v>
      </c>
      <c r="O62" s="5" t="s">
        <v>2</v>
      </c>
      <c r="P62" s="9" t="str">
        <f>VLOOKUP(Tableau257911[[#This Row],[PLACE SCAER]],PointsClassement[],2,FALSE)</f>
        <v xml:space="preserve"> </v>
      </c>
      <c r="Q62" s="5" t="s">
        <v>2</v>
      </c>
      <c r="R62" s="9" t="str">
        <f>VLOOKUP(Tableau257911[[#This Row],[PLACE GOUEZEC]],PointsClassement[],2,FALSE)</f>
        <v xml:space="preserve"> </v>
      </c>
      <c r="S62" s="7">
        <v>0</v>
      </c>
      <c r="T62" s="8">
        <f>SUM(F62,H62,J62,L62,N62,P62,R62,S62)</f>
        <v>5</v>
      </c>
    </row>
    <row r="63" spans="1:20" x14ac:dyDescent="0.3">
      <c r="A63">
        <v>58</v>
      </c>
      <c r="B63" t="s">
        <v>452</v>
      </c>
      <c r="C63" t="s">
        <v>367</v>
      </c>
      <c r="D63" t="s">
        <v>287</v>
      </c>
      <c r="E63" s="3" t="s">
        <v>2</v>
      </c>
      <c r="F63" s="9" t="str">
        <f>VLOOKUP(Tableau257911[[#This Row],[PLACE QUIMPER]],PointsClassement[],2,FALSE)</f>
        <v xml:space="preserve"> </v>
      </c>
      <c r="G63" s="5">
        <v>22</v>
      </c>
      <c r="H63" s="9">
        <f>VLOOKUP(Tableau257911[[#This Row],[PLACE RIEC]],PointsClassement[],2,FALSE)</f>
        <v>5</v>
      </c>
      <c r="I63" s="5" t="s">
        <v>2</v>
      </c>
      <c r="J63" s="9" t="str">
        <f>VLOOKUP(Tableau257911[[#This Row],[PLACE QUIMPERLE]],PointsClassement[],2,FALSE)</f>
        <v xml:space="preserve"> </v>
      </c>
      <c r="K63" s="5" t="s">
        <v>2</v>
      </c>
      <c r="L63" s="9" t="str">
        <f>VLOOKUP(Tableau257911[[#This Row],[PLACE ERGUE]],PointsClassement[],2,FALSE)</f>
        <v xml:space="preserve"> </v>
      </c>
      <c r="M63" s="5" t="s">
        <v>2</v>
      </c>
      <c r="N63" s="9" t="str">
        <f>VLOOKUP(Tableau257911[[#This Row],[PLACE TREGUNC]],PointsClassement[],2,FALSE)</f>
        <v xml:space="preserve"> </v>
      </c>
      <c r="O63" s="5" t="s">
        <v>2</v>
      </c>
      <c r="P63" s="9" t="str">
        <f>VLOOKUP(Tableau257911[[#This Row],[PLACE SCAER]],PointsClassement[],2,FALSE)</f>
        <v xml:space="preserve"> </v>
      </c>
      <c r="Q63" s="5" t="s">
        <v>2</v>
      </c>
      <c r="R63" s="9" t="str">
        <f>VLOOKUP(Tableau257911[[#This Row],[PLACE GOUEZEC]],PointsClassement[],2,FALSE)</f>
        <v xml:space="preserve"> </v>
      </c>
      <c r="S63" s="7">
        <v>0</v>
      </c>
      <c r="T63" s="8">
        <f>SUM(F63,H63,J63,L63,N63,P63,R63,S63)</f>
        <v>5</v>
      </c>
    </row>
    <row r="64" spans="1:20" x14ac:dyDescent="0.3">
      <c r="A64">
        <v>59</v>
      </c>
      <c r="B64" t="s">
        <v>387</v>
      </c>
      <c r="C64" t="s">
        <v>154</v>
      </c>
      <c r="D64" t="s">
        <v>456</v>
      </c>
      <c r="E64" s="3" t="s">
        <v>2</v>
      </c>
      <c r="F64" s="9" t="str">
        <f>VLOOKUP(Tableau257911[[#This Row],[PLACE QUIMPER]],PointsClassement[],2,FALSE)</f>
        <v xml:space="preserve"> </v>
      </c>
      <c r="G64" s="5">
        <v>29</v>
      </c>
      <c r="H64" s="9">
        <f>VLOOKUP(Tableau257911[[#This Row],[PLACE RIEC]],PointsClassement[],2,FALSE)</f>
        <v>5</v>
      </c>
      <c r="I64" s="5" t="s">
        <v>2</v>
      </c>
      <c r="J64" s="9" t="str">
        <f>VLOOKUP(Tableau257911[[#This Row],[PLACE QUIMPERLE]],PointsClassement[],2,FALSE)</f>
        <v xml:space="preserve"> </v>
      </c>
      <c r="K64" s="5" t="s">
        <v>2</v>
      </c>
      <c r="L64" s="9"/>
      <c r="M64" s="5" t="s">
        <v>2</v>
      </c>
      <c r="N64" s="9" t="str">
        <f>VLOOKUP(Tableau257911[[#This Row],[PLACE TREGUNC]],PointsClassement[],2,FALSE)</f>
        <v xml:space="preserve"> </v>
      </c>
      <c r="O64" s="5" t="s">
        <v>2</v>
      </c>
      <c r="P64" s="9" t="str">
        <f>VLOOKUP(Tableau257911[[#This Row],[PLACE SCAER]],PointsClassement[],2,FALSE)</f>
        <v xml:space="preserve"> </v>
      </c>
      <c r="Q64" s="5" t="s">
        <v>2</v>
      </c>
      <c r="R64" s="9" t="str">
        <f>VLOOKUP(Tableau257911[[#This Row],[PLACE GOUEZEC]],PointsClassement[],2,FALSE)</f>
        <v xml:space="preserve"> </v>
      </c>
      <c r="S64" s="7">
        <v>0</v>
      </c>
      <c r="T64" s="8">
        <f>SUM(F64,H64,J64,L64,N64,P64,R64,S64)</f>
        <v>5</v>
      </c>
    </row>
    <row r="65" spans="1:20" x14ac:dyDescent="0.3">
      <c r="A65">
        <v>60</v>
      </c>
      <c r="B65" t="s">
        <v>457</v>
      </c>
      <c r="C65" t="s">
        <v>458</v>
      </c>
      <c r="D65" t="s">
        <v>85</v>
      </c>
      <c r="E65" s="3" t="s">
        <v>2</v>
      </c>
      <c r="F65" s="9" t="str">
        <f>VLOOKUP(Tableau257911[[#This Row],[PLACE QUIMPER]],PointsClassement[],2,FALSE)</f>
        <v xml:space="preserve"> </v>
      </c>
      <c r="G65" s="5">
        <v>30</v>
      </c>
      <c r="H65" s="9">
        <f>VLOOKUP(Tableau257911[[#This Row],[PLACE RIEC]],PointsClassement[],2,FALSE)</f>
        <v>5</v>
      </c>
      <c r="I65" s="5" t="s">
        <v>2</v>
      </c>
      <c r="J65" s="9" t="str">
        <f>VLOOKUP(Tableau257911[[#This Row],[PLACE QUIMPERLE]],PointsClassement[],2,FALSE)</f>
        <v xml:space="preserve"> </v>
      </c>
      <c r="K65" s="5" t="s">
        <v>2</v>
      </c>
      <c r="L65" s="9"/>
      <c r="M65" s="5" t="s">
        <v>2</v>
      </c>
      <c r="N65" s="9" t="str">
        <f>VLOOKUP(Tableau257911[[#This Row],[PLACE TREGUNC]],PointsClassement[],2,FALSE)</f>
        <v xml:space="preserve"> </v>
      </c>
      <c r="O65" s="5" t="s">
        <v>2</v>
      </c>
      <c r="P65" s="9" t="str">
        <f>VLOOKUP(Tableau257911[[#This Row],[PLACE SCAER]],PointsClassement[],2,FALSE)</f>
        <v xml:space="preserve"> </v>
      </c>
      <c r="Q65" s="5" t="s">
        <v>2</v>
      </c>
      <c r="R65" s="9" t="str">
        <f>VLOOKUP(Tableau257911[[#This Row],[PLACE GOUEZEC]],PointsClassement[],2,FALSE)</f>
        <v xml:space="preserve"> </v>
      </c>
      <c r="S65" s="7">
        <v>0</v>
      </c>
      <c r="T65" s="8">
        <f>SUM(F65,H65,J65,L65,N65,P65,R65,S65)</f>
        <v>5</v>
      </c>
    </row>
    <row r="66" spans="1:20" x14ac:dyDescent="0.3">
      <c r="A66">
        <v>61</v>
      </c>
      <c r="B66" t="s">
        <v>463</v>
      </c>
      <c r="C66" t="s">
        <v>464</v>
      </c>
      <c r="D66" t="s">
        <v>451</v>
      </c>
      <c r="E66" s="3" t="s">
        <v>2</v>
      </c>
      <c r="F66" s="9" t="str">
        <f>VLOOKUP(Tableau257911[[#This Row],[PLACE QUIMPER]],PointsClassement[],2,FALSE)</f>
        <v xml:space="preserve"> </v>
      </c>
      <c r="G66" s="5">
        <v>35</v>
      </c>
      <c r="H66" s="9">
        <f>VLOOKUP(Tableau257911[[#This Row],[PLACE RIEC]],PointsClassement[],2,FALSE)</f>
        <v>5</v>
      </c>
      <c r="I66" s="5" t="s">
        <v>2</v>
      </c>
      <c r="J66" s="9" t="str">
        <f>VLOOKUP(Tableau257911[[#This Row],[PLACE QUIMPERLE]],PointsClassement[],2,FALSE)</f>
        <v xml:space="preserve"> </v>
      </c>
      <c r="K66" s="5" t="s">
        <v>2</v>
      </c>
      <c r="L66" s="9" t="str">
        <f>VLOOKUP(Tableau257911[[#This Row],[PLACE ERGUE]],PointsClassement[],2,FALSE)</f>
        <v xml:space="preserve"> </v>
      </c>
      <c r="M66" s="5" t="s">
        <v>2</v>
      </c>
      <c r="N66" s="9" t="str">
        <f>VLOOKUP(Tableau257911[[#This Row],[PLACE TREGUNC]],PointsClassement[],2,FALSE)</f>
        <v xml:space="preserve"> </v>
      </c>
      <c r="O66" s="5" t="s">
        <v>2</v>
      </c>
      <c r="P66" s="9" t="str">
        <f>VLOOKUP(Tableau257911[[#This Row],[PLACE SCAER]],PointsClassement[],2,FALSE)</f>
        <v xml:space="preserve"> </v>
      </c>
      <c r="Q66" s="5" t="s">
        <v>2</v>
      </c>
      <c r="R66" s="9" t="str">
        <f>VLOOKUP(Tableau257911[[#This Row],[PLACE GOUEZEC]],PointsClassement[],2,FALSE)</f>
        <v xml:space="preserve"> </v>
      </c>
      <c r="S66" s="7">
        <v>0</v>
      </c>
      <c r="T66" s="8">
        <f>SUM(F66,H66,J66,L66,N66,P66,R66,S66)</f>
        <v>5</v>
      </c>
    </row>
    <row r="67" spans="1:20" x14ac:dyDescent="0.3">
      <c r="A67">
        <v>62</v>
      </c>
      <c r="B67" t="s">
        <v>444</v>
      </c>
      <c r="C67" t="s">
        <v>454</v>
      </c>
      <c r="D67" t="s">
        <v>287</v>
      </c>
      <c r="E67" s="3" t="s">
        <v>2</v>
      </c>
      <c r="F67" s="9" t="str">
        <f>VLOOKUP(Tableau257911[[#This Row],[PLACE QUIMPER]],PointsClassement[],2,FALSE)</f>
        <v xml:space="preserve"> </v>
      </c>
      <c r="G67" s="5">
        <v>41</v>
      </c>
      <c r="H67" s="9">
        <f>VLOOKUP(Tableau257911[[#This Row],[PLACE RIEC]],PointsClassement[],2,FALSE)</f>
        <v>5</v>
      </c>
      <c r="I67" s="5" t="s">
        <v>2</v>
      </c>
      <c r="J67" s="9" t="str">
        <f>VLOOKUP(Tableau257911[[#This Row],[PLACE QUIMPERLE]],PointsClassement[],2,FALSE)</f>
        <v xml:space="preserve"> </v>
      </c>
      <c r="K67" s="5" t="s">
        <v>2</v>
      </c>
      <c r="L67" s="9" t="str">
        <f>VLOOKUP(Tableau257911[[#This Row],[PLACE ERGUE]],PointsClassement[],2,FALSE)</f>
        <v xml:space="preserve"> </v>
      </c>
      <c r="M67" s="5" t="s">
        <v>2</v>
      </c>
      <c r="N67" s="9" t="str">
        <f>VLOOKUP(Tableau257911[[#This Row],[PLACE TREGUNC]],PointsClassement[],2,FALSE)</f>
        <v xml:space="preserve"> </v>
      </c>
      <c r="O67" s="5" t="s">
        <v>2</v>
      </c>
      <c r="P67" s="9" t="str">
        <f>VLOOKUP(Tableau257911[[#This Row],[PLACE SCAER]],PointsClassement[],2,FALSE)</f>
        <v xml:space="preserve"> </v>
      </c>
      <c r="Q67" s="5" t="s">
        <v>2</v>
      </c>
      <c r="R67" s="9" t="str">
        <f>VLOOKUP(Tableau257911[[#This Row],[PLACE GOUEZEC]],PointsClassement[],2,FALSE)</f>
        <v xml:space="preserve"> </v>
      </c>
      <c r="S67" s="7">
        <v>0</v>
      </c>
      <c r="T67" s="8">
        <f>SUM(F67,H67,J67,L67,N67,P67,R67,S67)</f>
        <v>5</v>
      </c>
    </row>
    <row r="68" spans="1:20" x14ac:dyDescent="0.3">
      <c r="A68">
        <v>63</v>
      </c>
      <c r="E68" s="3" t="s">
        <v>2</v>
      </c>
      <c r="F68" s="9" t="str">
        <f>VLOOKUP(Tableau257911[[#This Row],[PLACE QUIMPER]],PointsClassement[],2,FALSE)</f>
        <v xml:space="preserve"> </v>
      </c>
      <c r="G68" s="5" t="s">
        <v>2</v>
      </c>
      <c r="H68" s="9" t="str">
        <f>VLOOKUP(Tableau257911[[#This Row],[PLACE RIEC]],PointsClassement[],2,FALSE)</f>
        <v xml:space="preserve"> </v>
      </c>
      <c r="I68" s="5" t="s">
        <v>2</v>
      </c>
      <c r="J68" s="9" t="str">
        <f>VLOOKUP(Tableau257911[[#This Row],[PLACE QUIMPERLE]],PointsClassement[],2,FALSE)</f>
        <v xml:space="preserve"> </v>
      </c>
      <c r="K68" s="5" t="s">
        <v>2</v>
      </c>
      <c r="L68" s="9"/>
      <c r="M68" s="5" t="s">
        <v>2</v>
      </c>
      <c r="N68" s="9" t="str">
        <f>VLOOKUP(Tableau257911[[#This Row],[PLACE TREGUNC]],PointsClassement[],2,FALSE)</f>
        <v xml:space="preserve"> </v>
      </c>
      <c r="O68" s="5" t="s">
        <v>2</v>
      </c>
      <c r="P68" s="9" t="str">
        <f>VLOOKUP(Tableau257911[[#This Row],[PLACE SCAER]],PointsClassement[],2,FALSE)</f>
        <v xml:space="preserve"> </v>
      </c>
      <c r="Q68" s="5" t="s">
        <v>2</v>
      </c>
      <c r="R68" s="9" t="str">
        <f>VLOOKUP(Tableau257911[[#This Row],[PLACE GOUEZEC]],PointsClassement[],2,FALSE)</f>
        <v xml:space="preserve"> </v>
      </c>
      <c r="S68" s="7"/>
      <c r="T68" s="8">
        <f>SUM(F68,H68,J68,L68,N68,P68,R68,S68)</f>
        <v>0</v>
      </c>
    </row>
    <row r="69" spans="1:20" x14ac:dyDescent="0.3">
      <c r="A69">
        <v>64</v>
      </c>
      <c r="E69" s="3" t="s">
        <v>2</v>
      </c>
      <c r="F69" s="9" t="str">
        <f>VLOOKUP(Tableau257911[[#This Row],[PLACE QUIMPER]],PointsClassement[],2,FALSE)</f>
        <v xml:space="preserve"> </v>
      </c>
      <c r="G69" s="5" t="s">
        <v>2</v>
      </c>
      <c r="H69" s="9" t="str">
        <f>VLOOKUP(Tableau257911[[#This Row],[PLACE RIEC]],PointsClassement[],2,FALSE)</f>
        <v xml:space="preserve"> </v>
      </c>
      <c r="I69" s="5" t="s">
        <v>2</v>
      </c>
      <c r="J69" s="9" t="str">
        <f>VLOOKUP(Tableau257911[[#This Row],[PLACE QUIMPERLE]],PointsClassement[],2,FALSE)</f>
        <v xml:space="preserve"> </v>
      </c>
      <c r="K69" s="5" t="s">
        <v>2</v>
      </c>
      <c r="L69" s="9"/>
      <c r="M69" s="5" t="s">
        <v>2</v>
      </c>
      <c r="N69" s="9" t="str">
        <f>VLOOKUP(Tableau257911[[#This Row],[PLACE TREGUNC]],PointsClassement[],2,FALSE)</f>
        <v xml:space="preserve"> </v>
      </c>
      <c r="O69" s="5" t="s">
        <v>2</v>
      </c>
      <c r="P69" s="9" t="str">
        <f>VLOOKUP(Tableau257911[[#This Row],[PLACE SCAER]],PointsClassement[],2,FALSE)</f>
        <v xml:space="preserve"> </v>
      </c>
      <c r="Q69" s="5" t="s">
        <v>2</v>
      </c>
      <c r="R69" s="9" t="str">
        <f>VLOOKUP(Tableau257911[[#This Row],[PLACE GOUEZEC]],PointsClassement[],2,FALSE)</f>
        <v xml:space="preserve"> </v>
      </c>
      <c r="S69" s="7"/>
      <c r="T69" s="8">
        <f>SUM(F69,H69,J69,L69,N69,P69,R69,S69)</f>
        <v>0</v>
      </c>
    </row>
    <row r="70" spans="1:20" x14ac:dyDescent="0.3">
      <c r="A70">
        <v>65</v>
      </c>
      <c r="E70" s="3" t="s">
        <v>2</v>
      </c>
      <c r="F70" s="9" t="str">
        <f>VLOOKUP(Tableau257911[[#This Row],[PLACE QUIMPER]],PointsClassement[],2,FALSE)</f>
        <v xml:space="preserve"> </v>
      </c>
      <c r="G70" s="5" t="s">
        <v>2</v>
      </c>
      <c r="H70" s="9" t="str">
        <f>VLOOKUP(Tableau257911[[#This Row],[PLACE RIEC]],PointsClassement[],2,FALSE)</f>
        <v xml:space="preserve"> </v>
      </c>
      <c r="I70" s="5" t="s">
        <v>2</v>
      </c>
      <c r="J70" s="9" t="str">
        <f>VLOOKUP(Tableau257911[[#This Row],[PLACE QUIMPERLE]],PointsClassement[],2,FALSE)</f>
        <v xml:space="preserve"> </v>
      </c>
      <c r="K70" s="5" t="s">
        <v>2</v>
      </c>
      <c r="L70" s="9"/>
      <c r="M70" s="5" t="s">
        <v>2</v>
      </c>
      <c r="N70" s="9" t="str">
        <f>VLOOKUP(Tableau257911[[#This Row],[PLACE TREGUNC]],PointsClassement[],2,FALSE)</f>
        <v xml:space="preserve"> </v>
      </c>
      <c r="O70" s="5" t="s">
        <v>2</v>
      </c>
      <c r="P70" s="9" t="str">
        <f>VLOOKUP(Tableau257911[[#This Row],[PLACE SCAER]],PointsClassement[],2,FALSE)</f>
        <v xml:space="preserve"> </v>
      </c>
      <c r="Q70" s="5" t="s">
        <v>2</v>
      </c>
      <c r="R70" s="9" t="str">
        <f>VLOOKUP(Tableau257911[[#This Row],[PLACE GOUEZEC]],PointsClassement[],2,FALSE)</f>
        <v xml:space="preserve"> </v>
      </c>
      <c r="S70" s="7"/>
      <c r="T70" s="8">
        <f>SUM(F70,H70,J70,L70,N70,P70,R70,S70)</f>
        <v>0</v>
      </c>
    </row>
    <row r="71" spans="1:20" x14ac:dyDescent="0.3">
      <c r="A71">
        <v>66</v>
      </c>
      <c r="E71" s="3" t="s">
        <v>2</v>
      </c>
      <c r="F71" s="9" t="str">
        <f>VLOOKUP(Tableau257911[[#This Row],[PLACE QUIMPER]],PointsClassement[],2,FALSE)</f>
        <v xml:space="preserve"> </v>
      </c>
      <c r="G71" s="5" t="s">
        <v>2</v>
      </c>
      <c r="H71" s="9" t="str">
        <f>VLOOKUP(Tableau257911[[#This Row],[PLACE RIEC]],PointsClassement[],2,FALSE)</f>
        <v xml:space="preserve"> </v>
      </c>
      <c r="I71" s="5" t="s">
        <v>2</v>
      </c>
      <c r="J71" s="9" t="str">
        <f>VLOOKUP(Tableau257911[[#This Row],[PLACE QUIMPERLE]],PointsClassement[],2,FALSE)</f>
        <v xml:space="preserve"> </v>
      </c>
      <c r="K71" s="5" t="s">
        <v>2</v>
      </c>
      <c r="L71" s="9"/>
      <c r="M71" s="5" t="s">
        <v>2</v>
      </c>
      <c r="N71" s="9" t="str">
        <f>VLOOKUP(Tableau257911[[#This Row],[PLACE TREGUNC]],PointsClassement[],2,FALSE)</f>
        <v xml:space="preserve"> </v>
      </c>
      <c r="O71" s="5" t="s">
        <v>2</v>
      </c>
      <c r="P71" s="9" t="str">
        <f>VLOOKUP(Tableau257911[[#This Row],[PLACE SCAER]],PointsClassement[],2,FALSE)</f>
        <v xml:space="preserve"> </v>
      </c>
      <c r="Q71" s="5" t="s">
        <v>2</v>
      </c>
      <c r="R71" s="9" t="str">
        <f>VLOOKUP(Tableau257911[[#This Row],[PLACE GOUEZEC]],PointsClassement[],2,FALSE)</f>
        <v xml:space="preserve"> </v>
      </c>
      <c r="S71" s="7"/>
      <c r="T71" s="8">
        <f>SUM(F71,H71,J71,L71,N71,P71,R71,S71)</f>
        <v>0</v>
      </c>
    </row>
    <row r="72" spans="1:20" x14ac:dyDescent="0.3">
      <c r="A72">
        <v>67</v>
      </c>
      <c r="E72" s="3" t="s">
        <v>2</v>
      </c>
      <c r="F72" s="9" t="str">
        <f>VLOOKUP(Tableau257911[[#This Row],[PLACE QUIMPER]],PointsClassement[],2,FALSE)</f>
        <v xml:space="preserve"> </v>
      </c>
      <c r="G72" s="5" t="s">
        <v>2</v>
      </c>
      <c r="H72" s="9" t="str">
        <f>VLOOKUP(Tableau257911[[#This Row],[PLACE RIEC]],PointsClassement[],2,FALSE)</f>
        <v xml:space="preserve"> </v>
      </c>
      <c r="I72" s="5" t="s">
        <v>2</v>
      </c>
      <c r="J72" s="9" t="str">
        <f>VLOOKUP(Tableau257911[[#This Row],[PLACE QUIMPERLE]],PointsClassement[],2,FALSE)</f>
        <v xml:space="preserve"> </v>
      </c>
      <c r="K72" s="5" t="s">
        <v>2</v>
      </c>
      <c r="L72" s="9"/>
      <c r="M72" s="5" t="s">
        <v>2</v>
      </c>
      <c r="N72" s="9" t="str">
        <f>VLOOKUP(Tableau257911[[#This Row],[PLACE TREGUNC]],PointsClassement[],2,FALSE)</f>
        <v xml:space="preserve"> </v>
      </c>
      <c r="O72" s="5" t="s">
        <v>2</v>
      </c>
      <c r="P72" s="9" t="str">
        <f>VLOOKUP(Tableau257911[[#This Row],[PLACE SCAER]],PointsClassement[],2,FALSE)</f>
        <v xml:space="preserve"> </v>
      </c>
      <c r="Q72" s="5" t="s">
        <v>2</v>
      </c>
      <c r="R72" s="9" t="str">
        <f>VLOOKUP(Tableau257911[[#This Row],[PLACE GOUEZEC]],PointsClassement[],2,FALSE)</f>
        <v xml:space="preserve"> </v>
      </c>
      <c r="S72" s="7"/>
      <c r="T72" s="8">
        <f>SUM(F72,H72,J72,L72,N72,P72,R72,S72)</f>
        <v>0</v>
      </c>
    </row>
    <row r="73" spans="1:20" x14ac:dyDescent="0.3">
      <c r="A73">
        <v>68</v>
      </c>
      <c r="E73" s="3" t="s">
        <v>2</v>
      </c>
      <c r="F73" s="9" t="str">
        <f>VLOOKUP(Tableau257911[[#This Row],[PLACE QUIMPER]],PointsClassement[],2,FALSE)</f>
        <v xml:space="preserve"> </v>
      </c>
      <c r="G73" s="5" t="s">
        <v>2</v>
      </c>
      <c r="H73" s="9" t="str">
        <f>VLOOKUP(Tableau257911[[#This Row],[PLACE RIEC]],PointsClassement[],2,FALSE)</f>
        <v xml:space="preserve"> </v>
      </c>
      <c r="I73" s="5" t="s">
        <v>2</v>
      </c>
      <c r="J73" s="9" t="str">
        <f>VLOOKUP(Tableau257911[[#This Row],[PLACE QUIMPERLE]],PointsClassement[],2,FALSE)</f>
        <v xml:space="preserve"> </v>
      </c>
      <c r="K73" s="5" t="s">
        <v>2</v>
      </c>
      <c r="L73" s="9"/>
      <c r="M73" s="5" t="s">
        <v>2</v>
      </c>
      <c r="N73" s="9" t="str">
        <f>VLOOKUP(Tableau257911[[#This Row],[PLACE TREGUNC]],PointsClassement[],2,FALSE)</f>
        <v xml:space="preserve"> </v>
      </c>
      <c r="O73" s="5" t="s">
        <v>2</v>
      </c>
      <c r="P73" s="9" t="str">
        <f>VLOOKUP(Tableau257911[[#This Row],[PLACE SCAER]],PointsClassement[],2,FALSE)</f>
        <v xml:space="preserve"> </v>
      </c>
      <c r="Q73" s="5" t="s">
        <v>2</v>
      </c>
      <c r="R73" s="9" t="str">
        <f>VLOOKUP(Tableau257911[[#This Row],[PLACE GOUEZEC]],PointsClassement[],2,FALSE)</f>
        <v xml:space="preserve"> </v>
      </c>
      <c r="S73" s="7"/>
      <c r="T73" s="8">
        <f>SUM(F73,H73,J73,L73,N73,P73,R73,S73)</f>
        <v>0</v>
      </c>
    </row>
    <row r="74" spans="1:20" x14ac:dyDescent="0.3">
      <c r="A74">
        <v>69</v>
      </c>
      <c r="E74" s="3" t="s">
        <v>2</v>
      </c>
      <c r="F74" s="9" t="str">
        <f>VLOOKUP(Tableau257911[[#This Row],[PLACE QUIMPER]],PointsClassement[],2,FALSE)</f>
        <v xml:space="preserve"> </v>
      </c>
      <c r="G74" s="5" t="s">
        <v>2</v>
      </c>
      <c r="H74" s="9" t="str">
        <f>VLOOKUP(Tableau257911[[#This Row],[PLACE RIEC]],PointsClassement[],2,FALSE)</f>
        <v xml:space="preserve"> </v>
      </c>
      <c r="I74" s="5" t="s">
        <v>2</v>
      </c>
      <c r="J74" s="9" t="str">
        <f>VLOOKUP(Tableau257911[[#This Row],[PLACE QUIMPERLE]],PointsClassement[],2,FALSE)</f>
        <v xml:space="preserve"> </v>
      </c>
      <c r="K74" s="5" t="s">
        <v>2</v>
      </c>
      <c r="L74" s="9"/>
      <c r="M74" s="5" t="s">
        <v>2</v>
      </c>
      <c r="N74" s="9" t="str">
        <f>VLOOKUP(Tableau257911[[#This Row],[PLACE TREGUNC]],PointsClassement[],2,FALSE)</f>
        <v xml:space="preserve"> </v>
      </c>
      <c r="O74" s="5" t="s">
        <v>2</v>
      </c>
      <c r="P74" s="9" t="str">
        <f>VLOOKUP(Tableau257911[[#This Row],[PLACE SCAER]],PointsClassement[],2,FALSE)</f>
        <v xml:space="preserve"> </v>
      </c>
      <c r="Q74" s="5" t="s">
        <v>2</v>
      </c>
      <c r="R74" s="9" t="str">
        <f>VLOOKUP(Tableau257911[[#This Row],[PLACE GOUEZEC]],PointsClassement[],2,FALSE)</f>
        <v xml:space="preserve"> </v>
      </c>
      <c r="S74" s="7"/>
      <c r="T74" s="8">
        <f>SUM(F74,H74,J74,L74,N74,P74,R74,S74)</f>
        <v>0</v>
      </c>
    </row>
    <row r="75" spans="1:20" x14ac:dyDescent="0.3">
      <c r="A75">
        <v>70</v>
      </c>
      <c r="E75" s="3" t="s">
        <v>2</v>
      </c>
      <c r="F75" s="9" t="str">
        <f>VLOOKUP(Tableau257911[[#This Row],[PLACE QUIMPER]],PointsClassement[],2,FALSE)</f>
        <v xml:space="preserve"> </v>
      </c>
      <c r="G75" s="5" t="s">
        <v>2</v>
      </c>
      <c r="H75" s="9" t="str">
        <f>VLOOKUP(Tableau257911[[#This Row],[PLACE RIEC]],PointsClassement[],2,FALSE)</f>
        <v xml:space="preserve"> </v>
      </c>
      <c r="I75" s="5" t="s">
        <v>2</v>
      </c>
      <c r="J75" s="9" t="str">
        <f>VLOOKUP(Tableau257911[[#This Row],[PLACE QUIMPERLE]],PointsClassement[],2,FALSE)</f>
        <v xml:space="preserve"> </v>
      </c>
      <c r="K75" s="5" t="s">
        <v>2</v>
      </c>
      <c r="L75" s="9"/>
      <c r="M75" s="5" t="s">
        <v>2</v>
      </c>
      <c r="N75" s="9" t="str">
        <f>VLOOKUP(Tableau257911[[#This Row],[PLACE TREGUNC]],PointsClassement[],2,FALSE)</f>
        <v xml:space="preserve"> </v>
      </c>
      <c r="O75" s="5" t="s">
        <v>2</v>
      </c>
      <c r="P75" s="9" t="str">
        <f>VLOOKUP(Tableau257911[[#This Row],[PLACE SCAER]],PointsClassement[],2,FALSE)</f>
        <v xml:space="preserve"> </v>
      </c>
      <c r="Q75" s="5" t="s">
        <v>2</v>
      </c>
      <c r="R75" s="9" t="str">
        <f>VLOOKUP(Tableau257911[[#This Row],[PLACE GOUEZEC]],PointsClassement[],2,FALSE)</f>
        <v xml:space="preserve"> </v>
      </c>
      <c r="S75" s="7"/>
      <c r="T75" s="8">
        <f>SUM(F75,H75,J75,L75,N75,P75,R75,S75)</f>
        <v>0</v>
      </c>
    </row>
    <row r="76" spans="1:20" x14ac:dyDescent="0.3">
      <c r="A76">
        <v>71</v>
      </c>
      <c r="E76" s="3" t="s">
        <v>2</v>
      </c>
      <c r="F76" s="9" t="str">
        <f>VLOOKUP(Tableau257911[[#This Row],[PLACE QUIMPER]],PointsClassement[],2,FALSE)</f>
        <v xml:space="preserve"> </v>
      </c>
      <c r="G76" s="5" t="s">
        <v>2</v>
      </c>
      <c r="H76" s="9" t="str">
        <f>VLOOKUP(Tableau257911[[#This Row],[PLACE RIEC]],PointsClassement[],2,FALSE)</f>
        <v xml:space="preserve"> </v>
      </c>
      <c r="I76" s="5" t="s">
        <v>2</v>
      </c>
      <c r="J76" s="9" t="str">
        <f>VLOOKUP(Tableau257911[[#This Row],[PLACE QUIMPERLE]],PointsClassement[],2,FALSE)</f>
        <v xml:space="preserve"> </v>
      </c>
      <c r="K76" s="5" t="s">
        <v>2</v>
      </c>
      <c r="L76" s="9"/>
      <c r="M76" s="5" t="s">
        <v>2</v>
      </c>
      <c r="N76" s="9" t="str">
        <f>VLOOKUP(Tableau257911[[#This Row],[PLACE TREGUNC]],PointsClassement[],2,FALSE)</f>
        <v xml:space="preserve"> </v>
      </c>
      <c r="O76" s="5" t="s">
        <v>2</v>
      </c>
      <c r="P76" s="9" t="str">
        <f>VLOOKUP(Tableau257911[[#This Row],[PLACE SCAER]],PointsClassement[],2,FALSE)</f>
        <v xml:space="preserve"> </v>
      </c>
      <c r="Q76" s="5" t="s">
        <v>2</v>
      </c>
      <c r="R76" s="9" t="str">
        <f>VLOOKUP(Tableau257911[[#This Row],[PLACE GOUEZEC]],PointsClassement[],2,FALSE)</f>
        <v xml:space="preserve"> </v>
      </c>
      <c r="S76" s="7"/>
      <c r="T76" s="8">
        <f>SUM(F76,H76,J76,L76,N76,P76,R76,S76)</f>
        <v>0</v>
      </c>
    </row>
    <row r="77" spans="1:20" x14ac:dyDescent="0.3">
      <c r="A77">
        <v>72</v>
      </c>
      <c r="E77" s="3" t="s">
        <v>2</v>
      </c>
      <c r="F77" s="9" t="str">
        <f>VLOOKUP(Tableau257911[[#This Row],[PLACE QUIMPER]],PointsClassement[],2,FALSE)</f>
        <v xml:space="preserve"> </v>
      </c>
      <c r="G77" s="5" t="s">
        <v>2</v>
      </c>
      <c r="H77" s="9" t="str">
        <f>VLOOKUP(Tableau257911[[#This Row],[PLACE RIEC]],PointsClassement[],2,FALSE)</f>
        <v xml:space="preserve"> </v>
      </c>
      <c r="I77" s="5" t="s">
        <v>2</v>
      </c>
      <c r="J77" s="9" t="str">
        <f>VLOOKUP(Tableau257911[[#This Row],[PLACE QUIMPERLE]],PointsClassement[],2,FALSE)</f>
        <v xml:space="preserve"> </v>
      </c>
      <c r="K77" s="5" t="s">
        <v>2</v>
      </c>
      <c r="L77" s="9"/>
      <c r="M77" s="5" t="s">
        <v>2</v>
      </c>
      <c r="N77" s="9" t="str">
        <f>VLOOKUP(Tableau257911[[#This Row],[PLACE TREGUNC]],PointsClassement[],2,FALSE)</f>
        <v xml:space="preserve"> </v>
      </c>
      <c r="O77" s="5" t="s">
        <v>2</v>
      </c>
      <c r="P77" s="9" t="str">
        <f>VLOOKUP(Tableau257911[[#This Row],[PLACE SCAER]],PointsClassement[],2,FALSE)</f>
        <v xml:space="preserve"> </v>
      </c>
      <c r="Q77" s="5" t="s">
        <v>2</v>
      </c>
      <c r="R77" s="9" t="str">
        <f>VLOOKUP(Tableau257911[[#This Row],[PLACE GOUEZEC]],PointsClassement[],2,FALSE)</f>
        <v xml:space="preserve"> </v>
      </c>
      <c r="S77" s="7"/>
      <c r="T77" s="8">
        <f>SUM(F77,H77,J77,L77,N77,P77,R77,S77)</f>
        <v>0</v>
      </c>
    </row>
    <row r="78" spans="1:20" x14ac:dyDescent="0.3">
      <c r="A78">
        <v>73</v>
      </c>
      <c r="E78" s="3" t="s">
        <v>2</v>
      </c>
      <c r="F78" s="9" t="str">
        <f>VLOOKUP(Tableau257911[[#This Row],[PLACE QUIMPER]],PointsClassement[],2,FALSE)</f>
        <v xml:space="preserve"> </v>
      </c>
      <c r="G78" s="5" t="s">
        <v>2</v>
      </c>
      <c r="H78" s="9" t="str">
        <f>VLOOKUP(Tableau257911[[#This Row],[PLACE RIEC]],PointsClassement[],2,FALSE)</f>
        <v xml:space="preserve"> </v>
      </c>
      <c r="I78" s="5" t="s">
        <v>2</v>
      </c>
      <c r="J78" s="9" t="str">
        <f>VLOOKUP(Tableau257911[[#This Row],[PLACE QUIMPERLE]],PointsClassement[],2,FALSE)</f>
        <v xml:space="preserve"> </v>
      </c>
      <c r="K78" s="5" t="s">
        <v>2</v>
      </c>
      <c r="L78" s="9"/>
      <c r="M78" s="5" t="s">
        <v>2</v>
      </c>
      <c r="N78" s="9" t="str">
        <f>VLOOKUP(Tableau257911[[#This Row],[PLACE TREGUNC]],PointsClassement[],2,FALSE)</f>
        <v xml:space="preserve"> </v>
      </c>
      <c r="O78" s="5" t="s">
        <v>2</v>
      </c>
      <c r="P78" s="9" t="str">
        <f>VLOOKUP(Tableau257911[[#This Row],[PLACE SCAER]],PointsClassement[],2,FALSE)</f>
        <v xml:space="preserve"> </v>
      </c>
      <c r="Q78" s="5" t="s">
        <v>2</v>
      </c>
      <c r="R78" s="9" t="str">
        <f>VLOOKUP(Tableau257911[[#This Row],[PLACE GOUEZEC]],PointsClassement[],2,FALSE)</f>
        <v xml:space="preserve"> </v>
      </c>
      <c r="S78" s="7"/>
      <c r="T78" s="8">
        <f>SUM(F78,H78,J78,L78,N78,P78,R78,S78)</f>
        <v>0</v>
      </c>
    </row>
    <row r="79" spans="1:20" x14ac:dyDescent="0.3">
      <c r="A79">
        <v>74</v>
      </c>
      <c r="E79" s="3" t="s">
        <v>2</v>
      </c>
      <c r="F79" s="9" t="str">
        <f>VLOOKUP(Tableau257911[[#This Row],[PLACE QUIMPER]],PointsClassement[],2,FALSE)</f>
        <v xml:space="preserve"> </v>
      </c>
      <c r="G79" s="5" t="s">
        <v>2</v>
      </c>
      <c r="H79" s="9" t="str">
        <f>VLOOKUP(Tableau257911[[#This Row],[PLACE RIEC]],PointsClassement[],2,FALSE)</f>
        <v xml:space="preserve"> </v>
      </c>
      <c r="I79" s="5" t="s">
        <v>2</v>
      </c>
      <c r="J79" s="9" t="str">
        <f>VLOOKUP(Tableau257911[[#This Row],[PLACE QUIMPERLE]],PointsClassement[],2,FALSE)</f>
        <v xml:space="preserve"> </v>
      </c>
      <c r="K79" s="5" t="s">
        <v>2</v>
      </c>
      <c r="L79" s="9" t="str">
        <f>VLOOKUP(Tableau257911[[#This Row],[PLACE ERGUE]],PointsClassement[],2,FALSE)</f>
        <v xml:space="preserve"> </v>
      </c>
      <c r="M79" s="5" t="s">
        <v>2</v>
      </c>
      <c r="N79" s="9" t="str">
        <f>VLOOKUP(Tableau257911[[#This Row],[PLACE TREGUNC]],PointsClassement[],2,FALSE)</f>
        <v xml:space="preserve"> </v>
      </c>
      <c r="O79" s="5" t="s">
        <v>2</v>
      </c>
      <c r="P79" s="9" t="str">
        <f>VLOOKUP(Tableau257911[[#This Row],[PLACE SCAER]],PointsClassement[],2,FALSE)</f>
        <v xml:space="preserve"> </v>
      </c>
      <c r="Q79" s="5" t="s">
        <v>2</v>
      </c>
      <c r="R79" s="9" t="str">
        <f>VLOOKUP(Tableau257911[[#This Row],[PLACE GOUEZEC]],PointsClassement[],2,FALSE)</f>
        <v xml:space="preserve"> </v>
      </c>
      <c r="S79" s="7"/>
      <c r="T79" s="8">
        <f>SUM(F79,H79,J79,L79,N79,P79,R79,S79)</f>
        <v>0</v>
      </c>
    </row>
    <row r="80" spans="1:20" x14ac:dyDescent="0.3">
      <c r="A80">
        <v>75</v>
      </c>
      <c r="E80" s="3" t="s">
        <v>2</v>
      </c>
      <c r="F80" s="9" t="str">
        <f>VLOOKUP(Tableau257911[[#This Row],[PLACE QUIMPER]],PointsClassement[],2,FALSE)</f>
        <v xml:space="preserve"> </v>
      </c>
      <c r="G80" s="5" t="s">
        <v>2</v>
      </c>
      <c r="H80" s="9" t="str">
        <f>VLOOKUP(Tableau257911[[#This Row],[PLACE RIEC]],PointsClassement[],2,FALSE)</f>
        <v xml:space="preserve"> </v>
      </c>
      <c r="I80" s="5" t="s">
        <v>2</v>
      </c>
      <c r="J80" s="9" t="str">
        <f>VLOOKUP(Tableau257911[[#This Row],[PLACE QUIMPERLE]],PointsClassement[],2,FALSE)</f>
        <v xml:space="preserve"> </v>
      </c>
      <c r="K80" s="5" t="s">
        <v>2</v>
      </c>
      <c r="L80" s="9" t="str">
        <f>VLOOKUP(Tableau257911[[#This Row],[PLACE ERGUE]],PointsClassement[],2,FALSE)</f>
        <v xml:space="preserve"> </v>
      </c>
      <c r="M80" s="5" t="s">
        <v>2</v>
      </c>
      <c r="N80" s="9" t="str">
        <f>VLOOKUP(Tableau257911[[#This Row],[PLACE TREGUNC]],PointsClassement[],2,FALSE)</f>
        <v xml:space="preserve"> </v>
      </c>
      <c r="O80" s="5" t="s">
        <v>2</v>
      </c>
      <c r="P80" s="9" t="str">
        <f>VLOOKUP(Tableau257911[[#This Row],[PLACE SCAER]],PointsClassement[],2,FALSE)</f>
        <v xml:space="preserve"> </v>
      </c>
      <c r="Q80" s="5" t="s">
        <v>2</v>
      </c>
      <c r="R80" s="9" t="str">
        <f>VLOOKUP(Tableau257911[[#This Row],[PLACE GOUEZEC]],PointsClassement[],2,FALSE)</f>
        <v xml:space="preserve"> </v>
      </c>
      <c r="S80" s="7"/>
      <c r="T80" s="8">
        <f>SUM(F80,H80,J80,L80,N80,P80,R80,S80)</f>
        <v>0</v>
      </c>
    </row>
    <row r="81" spans="1:20" x14ac:dyDescent="0.3">
      <c r="A81">
        <v>76</v>
      </c>
      <c r="E81" s="3" t="s">
        <v>2</v>
      </c>
      <c r="F81" s="9" t="str">
        <f>VLOOKUP(Tableau257911[[#This Row],[PLACE QUIMPER]],PointsClassement[],2,FALSE)</f>
        <v xml:space="preserve"> </v>
      </c>
      <c r="G81" s="5" t="s">
        <v>2</v>
      </c>
      <c r="H81" s="9" t="str">
        <f>VLOOKUP(Tableau257911[[#This Row],[PLACE RIEC]],PointsClassement[],2,FALSE)</f>
        <v xml:space="preserve"> </v>
      </c>
      <c r="I81" s="5" t="s">
        <v>2</v>
      </c>
      <c r="J81" s="9" t="str">
        <f>VLOOKUP(Tableau257911[[#This Row],[PLACE QUIMPERLE]],PointsClassement[],2,FALSE)</f>
        <v xml:space="preserve"> </v>
      </c>
      <c r="K81" s="5" t="s">
        <v>2</v>
      </c>
      <c r="L81" s="9" t="str">
        <f>VLOOKUP(Tableau257911[[#This Row],[PLACE ERGUE]],PointsClassement[],2,FALSE)</f>
        <v xml:space="preserve"> </v>
      </c>
      <c r="M81" s="5" t="s">
        <v>2</v>
      </c>
      <c r="N81" s="9" t="str">
        <f>VLOOKUP(Tableau257911[[#This Row],[PLACE TREGUNC]],PointsClassement[],2,FALSE)</f>
        <v xml:space="preserve"> </v>
      </c>
      <c r="O81" s="5" t="s">
        <v>2</v>
      </c>
      <c r="P81" s="9" t="str">
        <f>VLOOKUP(Tableau257911[[#This Row],[PLACE SCAER]],PointsClassement[],2,FALSE)</f>
        <v xml:space="preserve"> </v>
      </c>
      <c r="Q81" s="5" t="s">
        <v>2</v>
      </c>
      <c r="R81" s="9" t="str">
        <f>VLOOKUP(Tableau257911[[#This Row],[PLACE GOUEZEC]],PointsClassement[],2,FALSE)</f>
        <v xml:space="preserve"> </v>
      </c>
      <c r="S81" s="7"/>
      <c r="T81" s="8">
        <f>SUM(F81,H81,J81,L81,N81,P81,R81,S81)</f>
        <v>0</v>
      </c>
    </row>
    <row r="82" spans="1:20" x14ac:dyDescent="0.3">
      <c r="A82">
        <v>77</v>
      </c>
      <c r="E82" s="3" t="s">
        <v>2</v>
      </c>
      <c r="F82" s="9" t="str">
        <f>VLOOKUP(Tableau257911[[#This Row],[PLACE QUIMPER]],PointsClassement[],2,FALSE)</f>
        <v xml:space="preserve"> </v>
      </c>
      <c r="G82" s="5" t="s">
        <v>2</v>
      </c>
      <c r="H82" s="9" t="str">
        <f>VLOOKUP(Tableau257911[[#This Row],[PLACE RIEC]],PointsClassement[],2,FALSE)</f>
        <v xml:space="preserve"> </v>
      </c>
      <c r="I82" s="5" t="s">
        <v>2</v>
      </c>
      <c r="J82" s="9" t="str">
        <f>VLOOKUP(Tableau257911[[#This Row],[PLACE QUIMPERLE]],PointsClassement[],2,FALSE)</f>
        <v xml:space="preserve"> </v>
      </c>
      <c r="K82" s="5" t="s">
        <v>2</v>
      </c>
      <c r="L82" s="9" t="str">
        <f>VLOOKUP(Tableau257911[[#This Row],[PLACE ERGUE]],PointsClassement[],2,FALSE)</f>
        <v xml:space="preserve"> </v>
      </c>
      <c r="M82" s="5" t="s">
        <v>2</v>
      </c>
      <c r="N82" s="9" t="str">
        <f>VLOOKUP(Tableau257911[[#This Row],[PLACE TREGUNC]],PointsClassement[],2,FALSE)</f>
        <v xml:space="preserve"> </v>
      </c>
      <c r="O82" s="5" t="s">
        <v>2</v>
      </c>
      <c r="P82" s="9" t="str">
        <f>VLOOKUP(Tableau257911[[#This Row],[PLACE SCAER]],PointsClassement[],2,FALSE)</f>
        <v xml:space="preserve"> </v>
      </c>
      <c r="Q82" s="5" t="s">
        <v>2</v>
      </c>
      <c r="R82" s="9" t="str">
        <f>VLOOKUP(Tableau257911[[#This Row],[PLACE GOUEZEC]],PointsClassement[],2,FALSE)</f>
        <v xml:space="preserve"> </v>
      </c>
      <c r="S82" s="7"/>
      <c r="T82" s="8">
        <f>SUM(F82,H82,J82,L82,N82,P82,R82,S82)</f>
        <v>0</v>
      </c>
    </row>
    <row r="83" spans="1:20" x14ac:dyDescent="0.3">
      <c r="A83">
        <v>78</v>
      </c>
      <c r="E83" s="3" t="s">
        <v>2</v>
      </c>
      <c r="F83" s="9" t="str">
        <f>VLOOKUP(Tableau257911[[#This Row],[PLACE QUIMPER]],PointsClassement[],2,FALSE)</f>
        <v xml:space="preserve"> </v>
      </c>
      <c r="G83" s="5" t="s">
        <v>2</v>
      </c>
      <c r="H83" s="9" t="str">
        <f>VLOOKUP(Tableau257911[[#This Row],[PLACE RIEC]],PointsClassement[],2,FALSE)</f>
        <v xml:space="preserve"> </v>
      </c>
      <c r="I83" s="5" t="s">
        <v>2</v>
      </c>
      <c r="J83" s="9" t="str">
        <f>VLOOKUP(Tableau257911[[#This Row],[PLACE QUIMPERLE]],PointsClassement[],2,FALSE)</f>
        <v xml:space="preserve"> </v>
      </c>
      <c r="K83" s="5" t="s">
        <v>2</v>
      </c>
      <c r="L83" s="9" t="str">
        <f>VLOOKUP(Tableau257911[[#This Row],[PLACE ERGUE]],PointsClassement[],2,FALSE)</f>
        <v xml:space="preserve"> </v>
      </c>
      <c r="M83" s="5" t="s">
        <v>2</v>
      </c>
      <c r="N83" s="9" t="str">
        <f>VLOOKUP(Tableau257911[[#This Row],[PLACE TREGUNC]],PointsClassement[],2,FALSE)</f>
        <v xml:space="preserve"> </v>
      </c>
      <c r="O83" s="5" t="s">
        <v>2</v>
      </c>
      <c r="P83" s="9" t="str">
        <f>VLOOKUP(Tableau257911[[#This Row],[PLACE SCAER]],PointsClassement[],2,FALSE)</f>
        <v xml:space="preserve"> </v>
      </c>
      <c r="Q83" s="5" t="s">
        <v>2</v>
      </c>
      <c r="R83" s="9" t="str">
        <f>VLOOKUP(Tableau257911[[#This Row],[PLACE GOUEZEC]],PointsClassement[],2,FALSE)</f>
        <v xml:space="preserve"> </v>
      </c>
      <c r="S83" s="7"/>
      <c r="T83" s="8">
        <f>SUM(F83,H83,J83,L83,N83,P83,R83,S83)</f>
        <v>0</v>
      </c>
    </row>
    <row r="84" spans="1:20" x14ac:dyDescent="0.3">
      <c r="A84">
        <v>79</v>
      </c>
      <c r="E84" s="3" t="s">
        <v>2</v>
      </c>
      <c r="F84" s="9" t="str">
        <f>VLOOKUP(Tableau257911[[#This Row],[PLACE QUIMPER]],PointsClassement[],2,FALSE)</f>
        <v xml:space="preserve"> </v>
      </c>
      <c r="G84" s="5" t="s">
        <v>2</v>
      </c>
      <c r="H84" s="9" t="str">
        <f>VLOOKUP(Tableau257911[[#This Row],[PLACE RIEC]],PointsClassement[],2,FALSE)</f>
        <v xml:space="preserve"> </v>
      </c>
      <c r="I84" s="5" t="s">
        <v>2</v>
      </c>
      <c r="J84" s="9" t="str">
        <f>VLOOKUP(Tableau257911[[#This Row],[PLACE QUIMPERLE]],PointsClassement[],2,FALSE)</f>
        <v xml:space="preserve"> </v>
      </c>
      <c r="K84" s="5" t="s">
        <v>2</v>
      </c>
      <c r="L84" s="9" t="str">
        <f>VLOOKUP(Tableau257911[[#This Row],[PLACE ERGUE]],PointsClassement[],2,FALSE)</f>
        <v xml:space="preserve"> </v>
      </c>
      <c r="M84" s="5" t="s">
        <v>2</v>
      </c>
      <c r="N84" s="9" t="str">
        <f>VLOOKUP(Tableau257911[[#This Row],[PLACE TREGUNC]],PointsClassement[],2,FALSE)</f>
        <v xml:space="preserve"> </v>
      </c>
      <c r="O84" s="5" t="s">
        <v>2</v>
      </c>
      <c r="P84" s="9" t="str">
        <f>VLOOKUP(Tableau257911[[#This Row],[PLACE SCAER]],PointsClassement[],2,FALSE)</f>
        <v xml:space="preserve"> </v>
      </c>
      <c r="Q84" s="5" t="s">
        <v>2</v>
      </c>
      <c r="R84" s="9" t="str">
        <f>VLOOKUP(Tableau257911[[#This Row],[PLACE GOUEZEC]],PointsClassement[],2,FALSE)</f>
        <v xml:space="preserve"> </v>
      </c>
      <c r="S84" s="7"/>
      <c r="T84" s="8">
        <f>SUM(F84,H84,J84,L84,N84,P84,R84,S84)</f>
        <v>0</v>
      </c>
    </row>
    <row r="85" spans="1:20" x14ac:dyDescent="0.3">
      <c r="A85">
        <v>80</v>
      </c>
      <c r="E85" s="3" t="s">
        <v>2</v>
      </c>
      <c r="F85" s="9" t="str">
        <f>VLOOKUP(Tableau257911[[#This Row],[PLACE QUIMPER]],PointsClassement[],2,FALSE)</f>
        <v xml:space="preserve"> </v>
      </c>
      <c r="G85" s="5" t="s">
        <v>2</v>
      </c>
      <c r="H85" s="9" t="str">
        <f>VLOOKUP(Tableau257911[[#This Row],[PLACE RIEC]],PointsClassement[],2,FALSE)</f>
        <v xml:space="preserve"> </v>
      </c>
      <c r="I85" s="5" t="s">
        <v>2</v>
      </c>
      <c r="J85" s="9" t="str">
        <f>VLOOKUP(Tableau257911[[#This Row],[PLACE QUIMPERLE]],PointsClassement[],2,FALSE)</f>
        <v xml:space="preserve"> </v>
      </c>
      <c r="K85" s="5" t="s">
        <v>2</v>
      </c>
      <c r="L85" s="9" t="str">
        <f>VLOOKUP(Tableau257911[[#This Row],[PLACE ERGUE]],PointsClassement[],2,FALSE)</f>
        <v xml:space="preserve"> </v>
      </c>
      <c r="M85" s="5" t="s">
        <v>2</v>
      </c>
      <c r="N85" s="9" t="str">
        <f>VLOOKUP(Tableau257911[[#This Row],[PLACE TREGUNC]],PointsClassement[],2,FALSE)</f>
        <v xml:space="preserve"> </v>
      </c>
      <c r="O85" s="5" t="s">
        <v>2</v>
      </c>
      <c r="P85" s="9" t="str">
        <f>VLOOKUP(Tableau257911[[#This Row],[PLACE SCAER]],PointsClassement[],2,FALSE)</f>
        <v xml:space="preserve"> </v>
      </c>
      <c r="Q85" s="5" t="s">
        <v>2</v>
      </c>
      <c r="R85" s="9" t="str">
        <f>VLOOKUP(Tableau257911[[#This Row],[PLACE GOUEZEC]],PointsClassement[],2,FALSE)</f>
        <v xml:space="preserve"> </v>
      </c>
      <c r="S85" s="7"/>
      <c r="T85" s="8">
        <f>SUM(F85,H85,J85,L85,N85,P85,R85,S85)</f>
        <v>0</v>
      </c>
    </row>
    <row r="86" spans="1:20" x14ac:dyDescent="0.3">
      <c r="A86">
        <v>81</v>
      </c>
      <c r="E86" s="3" t="s">
        <v>2</v>
      </c>
      <c r="F86" s="9" t="str">
        <f>VLOOKUP(Tableau257911[[#This Row],[PLACE QUIMPER]],PointsClassement[],2,FALSE)</f>
        <v xml:space="preserve"> </v>
      </c>
      <c r="G86" s="5" t="s">
        <v>2</v>
      </c>
      <c r="H86" s="9" t="str">
        <f>VLOOKUP(Tableau257911[[#This Row],[PLACE RIEC]],PointsClassement[],2,FALSE)</f>
        <v xml:space="preserve"> </v>
      </c>
      <c r="I86" s="5" t="s">
        <v>2</v>
      </c>
      <c r="J86" s="9" t="str">
        <f>VLOOKUP(Tableau257911[[#This Row],[PLACE QUIMPERLE]],PointsClassement[],2,FALSE)</f>
        <v xml:space="preserve"> </v>
      </c>
      <c r="K86" s="5" t="s">
        <v>2</v>
      </c>
      <c r="L86" s="9" t="str">
        <f>VLOOKUP(Tableau257911[[#This Row],[PLACE ERGUE]],PointsClassement[],2,FALSE)</f>
        <v xml:space="preserve"> </v>
      </c>
      <c r="M86" s="5" t="s">
        <v>2</v>
      </c>
      <c r="N86" s="9" t="str">
        <f>VLOOKUP(Tableau257911[[#This Row],[PLACE TREGUNC]],PointsClassement[],2,FALSE)</f>
        <v xml:space="preserve"> </v>
      </c>
      <c r="O86" s="5" t="s">
        <v>2</v>
      </c>
      <c r="P86" s="9" t="str">
        <f>VLOOKUP(Tableau257911[[#This Row],[PLACE SCAER]],PointsClassement[],2,FALSE)</f>
        <v xml:space="preserve"> </v>
      </c>
      <c r="Q86" s="5" t="s">
        <v>2</v>
      </c>
      <c r="R86" s="9" t="str">
        <f>VLOOKUP(Tableau257911[[#This Row],[PLACE GOUEZEC]],PointsClassement[],2,FALSE)</f>
        <v xml:space="preserve"> </v>
      </c>
      <c r="S86" s="7"/>
      <c r="T86" s="8">
        <f>SUM(F86,H86,J86,L86,N86,P86,R86,S86)</f>
        <v>0</v>
      </c>
    </row>
    <row r="87" spans="1:20" x14ac:dyDescent="0.3">
      <c r="A87">
        <v>82</v>
      </c>
      <c r="E87" s="3" t="s">
        <v>2</v>
      </c>
      <c r="F87" s="9" t="str">
        <f>VLOOKUP(Tableau257911[[#This Row],[PLACE QUIMPER]],PointsClassement[],2,FALSE)</f>
        <v xml:space="preserve"> </v>
      </c>
      <c r="G87" s="5" t="s">
        <v>2</v>
      </c>
      <c r="H87" s="9" t="str">
        <f>VLOOKUP(Tableau257911[[#This Row],[PLACE RIEC]],PointsClassement[],2,FALSE)</f>
        <v xml:space="preserve"> </v>
      </c>
      <c r="I87" s="5" t="s">
        <v>2</v>
      </c>
      <c r="J87" s="9" t="str">
        <f>VLOOKUP(Tableau257911[[#This Row],[PLACE QUIMPERLE]],PointsClassement[],2,FALSE)</f>
        <v xml:space="preserve"> </v>
      </c>
      <c r="K87" s="5" t="s">
        <v>2</v>
      </c>
      <c r="L87" s="9" t="str">
        <f>VLOOKUP(Tableau257911[[#This Row],[PLACE ERGUE]],PointsClassement[],2,FALSE)</f>
        <v xml:space="preserve"> </v>
      </c>
      <c r="M87" s="5" t="s">
        <v>2</v>
      </c>
      <c r="N87" s="9" t="str">
        <f>VLOOKUP(Tableau257911[[#This Row],[PLACE TREGUNC]],PointsClassement[],2,FALSE)</f>
        <v xml:space="preserve"> </v>
      </c>
      <c r="O87" s="5" t="s">
        <v>2</v>
      </c>
      <c r="P87" s="9" t="str">
        <f>VLOOKUP(Tableau257911[[#This Row],[PLACE SCAER]],PointsClassement[],2,FALSE)</f>
        <v xml:space="preserve"> </v>
      </c>
      <c r="Q87" s="5" t="s">
        <v>2</v>
      </c>
      <c r="R87" s="9" t="str">
        <f>VLOOKUP(Tableau257911[[#This Row],[PLACE GOUEZEC]],PointsClassement[],2,FALSE)</f>
        <v xml:space="preserve"> </v>
      </c>
      <c r="S87" s="7"/>
      <c r="T87" s="8">
        <f>SUM(F87,H87,J87,L87,N87,P87,R87,S87)</f>
        <v>0</v>
      </c>
    </row>
    <row r="88" spans="1:20" x14ac:dyDescent="0.3">
      <c r="A88">
        <v>83</v>
      </c>
      <c r="E88" s="3" t="s">
        <v>2</v>
      </c>
      <c r="F88" s="9" t="str">
        <f>VLOOKUP(Tableau257911[[#This Row],[PLACE QUIMPER]],PointsClassement[],2,FALSE)</f>
        <v xml:space="preserve"> </v>
      </c>
      <c r="G88" s="5" t="s">
        <v>2</v>
      </c>
      <c r="H88" s="9" t="str">
        <f>VLOOKUP(Tableau257911[[#This Row],[PLACE RIEC]],PointsClassement[],2,FALSE)</f>
        <v xml:space="preserve"> </v>
      </c>
      <c r="I88" s="5" t="s">
        <v>2</v>
      </c>
      <c r="J88" s="9" t="str">
        <f>VLOOKUP(Tableau257911[[#This Row],[PLACE QUIMPERLE]],PointsClassement[],2,FALSE)</f>
        <v xml:space="preserve"> </v>
      </c>
      <c r="K88" s="5" t="s">
        <v>2</v>
      </c>
      <c r="L88" s="9" t="str">
        <f>VLOOKUP(Tableau257911[[#This Row],[PLACE ERGUE]],PointsClassement[],2,FALSE)</f>
        <v xml:space="preserve"> </v>
      </c>
      <c r="M88" s="5" t="s">
        <v>2</v>
      </c>
      <c r="N88" s="9" t="str">
        <f>VLOOKUP(Tableau257911[[#This Row],[PLACE TREGUNC]],PointsClassement[],2,FALSE)</f>
        <v xml:space="preserve"> </v>
      </c>
      <c r="O88" s="5" t="s">
        <v>2</v>
      </c>
      <c r="P88" s="9" t="str">
        <f>VLOOKUP(Tableau257911[[#This Row],[PLACE SCAER]],PointsClassement[],2,FALSE)</f>
        <v xml:space="preserve"> </v>
      </c>
      <c r="Q88" s="5" t="s">
        <v>2</v>
      </c>
      <c r="R88" s="9" t="str">
        <f>VLOOKUP(Tableau257911[[#This Row],[PLACE GOUEZEC]],PointsClassement[],2,FALSE)</f>
        <v xml:space="preserve"> </v>
      </c>
      <c r="S88" s="7"/>
      <c r="T88" s="8">
        <f>SUM(F88,H88,J88,L88,N88,P88,R88,S88)</f>
        <v>0</v>
      </c>
    </row>
    <row r="89" spans="1:20" x14ac:dyDescent="0.3">
      <c r="A89">
        <v>84</v>
      </c>
      <c r="E89" s="3" t="s">
        <v>2</v>
      </c>
      <c r="F89" s="9" t="str">
        <f>VLOOKUP(Tableau257911[[#This Row],[PLACE QUIMPER]],PointsClassement[],2,FALSE)</f>
        <v xml:space="preserve"> </v>
      </c>
      <c r="G89" s="5" t="s">
        <v>2</v>
      </c>
      <c r="H89" s="9" t="str">
        <f>VLOOKUP(Tableau257911[[#This Row],[PLACE RIEC]],PointsClassement[],2,FALSE)</f>
        <v xml:space="preserve"> </v>
      </c>
      <c r="I89" s="5" t="s">
        <v>2</v>
      </c>
      <c r="J89" s="9" t="str">
        <f>VLOOKUP(Tableau257911[[#This Row],[PLACE QUIMPERLE]],PointsClassement[],2,FALSE)</f>
        <v xml:space="preserve"> </v>
      </c>
      <c r="K89" s="5" t="s">
        <v>2</v>
      </c>
      <c r="L89" s="9" t="str">
        <f>VLOOKUP(Tableau257911[[#This Row],[PLACE ERGUE]],PointsClassement[],2,FALSE)</f>
        <v xml:space="preserve"> </v>
      </c>
      <c r="M89" s="5" t="s">
        <v>2</v>
      </c>
      <c r="N89" s="9" t="str">
        <f>VLOOKUP(Tableau257911[[#This Row],[PLACE TREGUNC]],PointsClassement[],2,FALSE)</f>
        <v xml:space="preserve"> </v>
      </c>
      <c r="O89" s="5" t="s">
        <v>2</v>
      </c>
      <c r="P89" s="9" t="str">
        <f>VLOOKUP(Tableau257911[[#This Row],[PLACE SCAER]],PointsClassement[],2,FALSE)</f>
        <v xml:space="preserve"> </v>
      </c>
      <c r="Q89" s="5" t="s">
        <v>2</v>
      </c>
      <c r="R89" s="9" t="str">
        <f>VLOOKUP(Tableau257911[[#This Row],[PLACE GOUEZEC]],PointsClassement[],2,FALSE)</f>
        <v xml:space="preserve"> </v>
      </c>
      <c r="S89" s="7"/>
      <c r="T89" s="8">
        <f>SUM(F89,H89,J89,L89,N89,P89,R89,S89)</f>
        <v>0</v>
      </c>
    </row>
    <row r="90" spans="1:20" x14ac:dyDescent="0.3">
      <c r="A90">
        <v>85</v>
      </c>
      <c r="E90" s="3" t="s">
        <v>2</v>
      </c>
      <c r="F90" s="9" t="str">
        <f>VLOOKUP(Tableau257911[[#This Row],[PLACE QUIMPER]],PointsClassement[],2,FALSE)</f>
        <v xml:space="preserve"> </v>
      </c>
      <c r="G90" s="5" t="s">
        <v>2</v>
      </c>
      <c r="H90" s="9" t="str">
        <f>VLOOKUP(Tableau257911[[#This Row],[PLACE RIEC]],PointsClassement[],2,FALSE)</f>
        <v xml:space="preserve"> </v>
      </c>
      <c r="I90" s="5" t="s">
        <v>2</v>
      </c>
      <c r="J90" s="9" t="str">
        <f>VLOOKUP(Tableau257911[[#This Row],[PLACE QUIMPERLE]],PointsClassement[],2,FALSE)</f>
        <v xml:space="preserve"> </v>
      </c>
      <c r="K90" s="5" t="s">
        <v>2</v>
      </c>
      <c r="L90" s="9" t="str">
        <f>VLOOKUP(Tableau257911[[#This Row],[PLACE ERGUE]],PointsClassement[],2,FALSE)</f>
        <v xml:space="preserve"> </v>
      </c>
      <c r="M90" s="5" t="s">
        <v>2</v>
      </c>
      <c r="N90" s="9" t="str">
        <f>VLOOKUP(Tableau257911[[#This Row],[PLACE TREGUNC]],PointsClassement[],2,FALSE)</f>
        <v xml:space="preserve"> </v>
      </c>
      <c r="O90" s="5" t="s">
        <v>2</v>
      </c>
      <c r="P90" s="9" t="str">
        <f>VLOOKUP(Tableau257911[[#This Row],[PLACE SCAER]],PointsClassement[],2,FALSE)</f>
        <v xml:space="preserve"> </v>
      </c>
      <c r="Q90" s="5" t="s">
        <v>2</v>
      </c>
      <c r="R90" s="9" t="str">
        <f>VLOOKUP(Tableau257911[[#This Row],[PLACE GOUEZEC]],PointsClassement[],2,FALSE)</f>
        <v xml:space="preserve"> </v>
      </c>
      <c r="S90" s="7"/>
      <c r="T90" s="8">
        <f>SUM(F90,H90,J90,L90,N90,P90,R90,S90)</f>
        <v>0</v>
      </c>
    </row>
    <row r="91" spans="1:20" x14ac:dyDescent="0.3">
      <c r="A91">
        <v>86</v>
      </c>
      <c r="E91" s="3" t="s">
        <v>2</v>
      </c>
      <c r="F91" s="9" t="str">
        <f>VLOOKUP(Tableau257911[[#This Row],[PLACE QUIMPER]],PointsClassement[],2,FALSE)</f>
        <v xml:space="preserve"> </v>
      </c>
      <c r="G91" s="5" t="s">
        <v>2</v>
      </c>
      <c r="H91" s="9" t="str">
        <f>VLOOKUP(Tableau257911[[#This Row],[PLACE RIEC]],PointsClassement[],2,FALSE)</f>
        <v xml:space="preserve"> </v>
      </c>
      <c r="I91" s="5" t="s">
        <v>2</v>
      </c>
      <c r="J91" s="9" t="str">
        <f>VLOOKUP(Tableau257911[[#This Row],[PLACE QUIMPERLE]],PointsClassement[],2,FALSE)</f>
        <v xml:space="preserve"> </v>
      </c>
      <c r="K91" s="5" t="s">
        <v>2</v>
      </c>
      <c r="L91" s="9" t="str">
        <f>VLOOKUP(Tableau257911[[#This Row],[PLACE ERGUE]],PointsClassement[],2,FALSE)</f>
        <v xml:space="preserve"> </v>
      </c>
      <c r="M91" s="5" t="s">
        <v>2</v>
      </c>
      <c r="N91" s="9" t="str">
        <f>VLOOKUP(Tableau257911[[#This Row],[PLACE TREGUNC]],PointsClassement[],2,FALSE)</f>
        <v xml:space="preserve"> </v>
      </c>
      <c r="O91" s="5" t="s">
        <v>2</v>
      </c>
      <c r="P91" s="9" t="str">
        <f>VLOOKUP(Tableau257911[[#This Row],[PLACE SCAER]],PointsClassement[],2,FALSE)</f>
        <v xml:space="preserve"> </v>
      </c>
      <c r="Q91" s="5" t="s">
        <v>2</v>
      </c>
      <c r="R91" s="9" t="str">
        <f>VLOOKUP(Tableau257911[[#This Row],[PLACE GOUEZEC]],PointsClassement[],2,FALSE)</f>
        <v xml:space="preserve"> </v>
      </c>
      <c r="S91" s="7"/>
      <c r="T91" s="8">
        <f>SUM(F91,H91,J91,L91,N91,P91,R91,S91)</f>
        <v>0</v>
      </c>
    </row>
    <row r="92" spans="1:20" x14ac:dyDescent="0.3">
      <c r="A92">
        <v>87</v>
      </c>
      <c r="E92" s="3" t="s">
        <v>2</v>
      </c>
      <c r="F92" s="9" t="str">
        <f>VLOOKUP(Tableau257911[[#This Row],[PLACE QUIMPER]],PointsClassement[],2,FALSE)</f>
        <v xml:space="preserve"> </v>
      </c>
      <c r="G92" s="5" t="s">
        <v>2</v>
      </c>
      <c r="H92" s="9" t="str">
        <f>VLOOKUP(Tableau257911[[#This Row],[PLACE RIEC]],PointsClassement[],2,FALSE)</f>
        <v xml:space="preserve"> </v>
      </c>
      <c r="I92" s="5" t="s">
        <v>2</v>
      </c>
      <c r="J92" s="9" t="str">
        <f>VLOOKUP(Tableau257911[[#This Row],[PLACE QUIMPERLE]],PointsClassement[],2,FALSE)</f>
        <v xml:space="preserve"> </v>
      </c>
      <c r="K92" s="5" t="s">
        <v>2</v>
      </c>
      <c r="L92" s="9" t="str">
        <f>VLOOKUP(Tableau257911[[#This Row],[PLACE ERGUE]],PointsClassement[],2,FALSE)</f>
        <v xml:space="preserve"> </v>
      </c>
      <c r="M92" s="5" t="s">
        <v>2</v>
      </c>
      <c r="N92" s="9" t="str">
        <f>VLOOKUP(Tableau257911[[#This Row],[PLACE TREGUNC]],PointsClassement[],2,FALSE)</f>
        <v xml:space="preserve"> </v>
      </c>
      <c r="O92" s="5" t="s">
        <v>2</v>
      </c>
      <c r="P92" s="9" t="str">
        <f>VLOOKUP(Tableau257911[[#This Row],[PLACE SCAER]],PointsClassement[],2,FALSE)</f>
        <v xml:space="preserve"> </v>
      </c>
      <c r="Q92" s="5" t="s">
        <v>2</v>
      </c>
      <c r="R92" s="9" t="str">
        <f>VLOOKUP(Tableau257911[[#This Row],[PLACE GOUEZEC]],PointsClassement[],2,FALSE)</f>
        <v xml:space="preserve"> </v>
      </c>
      <c r="S92" s="7"/>
      <c r="T92" s="8">
        <f>SUM(F92,H92,J92,L92,N92,P92,R92,S92)</f>
        <v>0</v>
      </c>
    </row>
    <row r="93" spans="1:20" x14ac:dyDescent="0.3">
      <c r="A93">
        <v>88</v>
      </c>
      <c r="E93" s="3" t="s">
        <v>2</v>
      </c>
      <c r="F93" s="9" t="str">
        <f>VLOOKUP(Tableau257911[[#This Row],[PLACE QUIMPER]],PointsClassement[],2,FALSE)</f>
        <v xml:space="preserve"> </v>
      </c>
      <c r="G93" s="5" t="s">
        <v>2</v>
      </c>
      <c r="H93" s="9" t="str">
        <f>VLOOKUP(Tableau257911[[#This Row],[PLACE RIEC]],PointsClassement[],2,FALSE)</f>
        <v xml:space="preserve"> </v>
      </c>
      <c r="I93" s="5" t="s">
        <v>2</v>
      </c>
      <c r="J93" s="9" t="str">
        <f>VLOOKUP(Tableau257911[[#This Row],[PLACE QUIMPERLE]],PointsClassement[],2,FALSE)</f>
        <v xml:space="preserve"> </v>
      </c>
      <c r="K93" s="5" t="s">
        <v>2</v>
      </c>
      <c r="L93" s="9" t="str">
        <f>VLOOKUP(Tableau257911[[#This Row],[PLACE ERGUE]],PointsClassement[],2,FALSE)</f>
        <v xml:space="preserve"> </v>
      </c>
      <c r="M93" s="5" t="s">
        <v>2</v>
      </c>
      <c r="N93" s="9" t="str">
        <f>VLOOKUP(Tableau257911[[#This Row],[PLACE TREGUNC]],PointsClassement[],2,FALSE)</f>
        <v xml:space="preserve"> </v>
      </c>
      <c r="O93" s="5" t="s">
        <v>2</v>
      </c>
      <c r="P93" s="9" t="str">
        <f>VLOOKUP(Tableau257911[[#This Row],[PLACE SCAER]],PointsClassement[],2,FALSE)</f>
        <v xml:space="preserve"> </v>
      </c>
      <c r="Q93" s="5" t="s">
        <v>2</v>
      </c>
      <c r="R93" s="9" t="str">
        <f>VLOOKUP(Tableau257911[[#This Row],[PLACE GOUEZEC]],PointsClassement[],2,FALSE)</f>
        <v xml:space="preserve"> </v>
      </c>
      <c r="S93" s="7"/>
      <c r="T93" s="8">
        <f>SUM(F93,H93,J93,L93,N93,P93,R93,S93)</f>
        <v>0</v>
      </c>
    </row>
    <row r="94" spans="1:20" x14ac:dyDescent="0.3">
      <c r="A94">
        <v>89</v>
      </c>
      <c r="E94" s="3" t="s">
        <v>2</v>
      </c>
      <c r="F94" s="9" t="str">
        <f>VLOOKUP(Tableau257911[[#This Row],[PLACE QUIMPER]],PointsClassement[],2,FALSE)</f>
        <v xml:space="preserve"> </v>
      </c>
      <c r="G94" s="5" t="s">
        <v>2</v>
      </c>
      <c r="H94" s="9" t="str">
        <f>VLOOKUP(Tableau257911[[#This Row],[PLACE RIEC]],PointsClassement[],2,FALSE)</f>
        <v xml:space="preserve"> </v>
      </c>
      <c r="I94" s="5" t="s">
        <v>2</v>
      </c>
      <c r="J94" s="9" t="str">
        <f>VLOOKUP(Tableau257911[[#This Row],[PLACE QUIMPERLE]],PointsClassement[],2,FALSE)</f>
        <v xml:space="preserve"> </v>
      </c>
      <c r="K94" s="5" t="s">
        <v>2</v>
      </c>
      <c r="L94" s="9" t="str">
        <f>VLOOKUP(Tableau257911[[#This Row],[PLACE ERGUE]],PointsClassement[],2,FALSE)</f>
        <v xml:space="preserve"> </v>
      </c>
      <c r="M94" s="5" t="s">
        <v>2</v>
      </c>
      <c r="N94" s="9" t="str">
        <f>VLOOKUP(Tableau257911[[#This Row],[PLACE TREGUNC]],PointsClassement[],2,FALSE)</f>
        <v xml:space="preserve"> </v>
      </c>
      <c r="O94" s="5" t="s">
        <v>2</v>
      </c>
      <c r="P94" s="9" t="str">
        <f>VLOOKUP(Tableau257911[[#This Row],[PLACE SCAER]],PointsClassement[],2,FALSE)</f>
        <v xml:space="preserve"> </v>
      </c>
      <c r="Q94" s="5" t="s">
        <v>2</v>
      </c>
      <c r="R94" s="9" t="str">
        <f>VLOOKUP(Tableau257911[[#This Row],[PLACE GOUEZEC]],PointsClassement[],2,FALSE)</f>
        <v xml:space="preserve"> </v>
      </c>
      <c r="S94" s="7"/>
      <c r="T94" s="8">
        <f>SUM(F94,H94,J94,L94,N94,P94,R94,S94)</f>
        <v>0</v>
      </c>
    </row>
    <row r="95" spans="1:20" x14ac:dyDescent="0.3">
      <c r="A95">
        <v>90</v>
      </c>
      <c r="E95" s="3" t="s">
        <v>2</v>
      </c>
      <c r="F95" s="9" t="str">
        <f>VLOOKUP(Tableau257911[[#This Row],[PLACE QUIMPER]],PointsClassement[],2,FALSE)</f>
        <v xml:space="preserve"> </v>
      </c>
      <c r="G95" s="5" t="s">
        <v>2</v>
      </c>
      <c r="H95" s="9" t="str">
        <f>VLOOKUP(Tableau257911[[#This Row],[PLACE RIEC]],PointsClassement[],2,FALSE)</f>
        <v xml:space="preserve"> </v>
      </c>
      <c r="I95" s="5" t="s">
        <v>2</v>
      </c>
      <c r="J95" s="9" t="str">
        <f>VLOOKUP(Tableau257911[[#This Row],[PLACE QUIMPERLE]],PointsClassement[],2,FALSE)</f>
        <v xml:space="preserve"> </v>
      </c>
      <c r="K95" s="5" t="s">
        <v>2</v>
      </c>
      <c r="L95" s="9" t="str">
        <f>VLOOKUP(Tableau257911[[#This Row],[PLACE ERGUE]],PointsClassement[],2,FALSE)</f>
        <v xml:space="preserve"> </v>
      </c>
      <c r="M95" s="5" t="s">
        <v>2</v>
      </c>
      <c r="N95" s="9" t="str">
        <f>VLOOKUP(Tableau257911[[#This Row],[PLACE TREGUNC]],PointsClassement[],2,FALSE)</f>
        <v xml:space="preserve"> </v>
      </c>
      <c r="O95" s="5" t="s">
        <v>2</v>
      </c>
      <c r="P95" s="9" t="str">
        <f>VLOOKUP(Tableau257911[[#This Row],[PLACE SCAER]],PointsClassement[],2,FALSE)</f>
        <v xml:space="preserve"> </v>
      </c>
      <c r="Q95" s="5" t="s">
        <v>2</v>
      </c>
      <c r="R95" s="9" t="str">
        <f>VLOOKUP(Tableau257911[[#This Row],[PLACE GOUEZEC]],PointsClassement[],2,FALSE)</f>
        <v xml:space="preserve"> </v>
      </c>
      <c r="S95" s="7"/>
      <c r="T95" s="8">
        <f>SUM(F95,H95,J95,L95,N95,P95,R95,S95)</f>
        <v>0</v>
      </c>
    </row>
    <row r="96" spans="1:20" x14ac:dyDescent="0.3">
      <c r="A96">
        <v>91</v>
      </c>
      <c r="E96" s="3" t="s">
        <v>2</v>
      </c>
      <c r="F96" s="9" t="str">
        <f>VLOOKUP(Tableau257911[[#This Row],[PLACE QUIMPER]],PointsClassement[],2,FALSE)</f>
        <v xml:space="preserve"> </v>
      </c>
      <c r="G96" s="5" t="s">
        <v>2</v>
      </c>
      <c r="H96" s="9" t="str">
        <f>VLOOKUP(Tableau257911[[#This Row],[PLACE RIEC]],PointsClassement[],2,FALSE)</f>
        <v xml:space="preserve"> </v>
      </c>
      <c r="I96" s="5" t="s">
        <v>2</v>
      </c>
      <c r="J96" s="9" t="str">
        <f>VLOOKUP(Tableau257911[[#This Row],[PLACE QUIMPERLE]],PointsClassement[],2,FALSE)</f>
        <v xml:space="preserve"> </v>
      </c>
      <c r="K96" s="5" t="s">
        <v>2</v>
      </c>
      <c r="L96" s="9" t="str">
        <f>VLOOKUP(Tableau257911[[#This Row],[PLACE ERGUE]],PointsClassement[],2,FALSE)</f>
        <v xml:space="preserve"> </v>
      </c>
      <c r="M96" s="5" t="s">
        <v>2</v>
      </c>
      <c r="N96" s="9" t="str">
        <f>VLOOKUP(Tableau257911[[#This Row],[PLACE TREGUNC]],PointsClassement[],2,FALSE)</f>
        <v xml:space="preserve"> </v>
      </c>
      <c r="O96" s="5" t="s">
        <v>2</v>
      </c>
      <c r="P96" s="9" t="str">
        <f>VLOOKUP(Tableau257911[[#This Row],[PLACE SCAER]],PointsClassement[],2,FALSE)</f>
        <v xml:space="preserve"> </v>
      </c>
      <c r="Q96" s="5" t="s">
        <v>2</v>
      </c>
      <c r="R96" s="9" t="str">
        <f>VLOOKUP(Tableau257911[[#This Row],[PLACE GOUEZEC]],PointsClassement[],2,FALSE)</f>
        <v xml:space="preserve"> </v>
      </c>
      <c r="S96" s="7"/>
      <c r="T96" s="8">
        <f>SUM(F96,H96,J96,L96,N96,P96,R96,S96)</f>
        <v>0</v>
      </c>
    </row>
    <row r="97" spans="1:20" x14ac:dyDescent="0.3">
      <c r="A97">
        <v>92</v>
      </c>
      <c r="E97" s="3" t="s">
        <v>2</v>
      </c>
      <c r="F97" s="9" t="str">
        <f>VLOOKUP(Tableau257911[[#This Row],[PLACE QUIMPER]],PointsClassement[],2,FALSE)</f>
        <v xml:space="preserve"> </v>
      </c>
      <c r="G97" s="5" t="s">
        <v>2</v>
      </c>
      <c r="H97" s="9" t="str">
        <f>VLOOKUP(Tableau257911[[#This Row],[PLACE RIEC]],PointsClassement[],2,FALSE)</f>
        <v xml:space="preserve"> </v>
      </c>
      <c r="I97" s="5" t="s">
        <v>2</v>
      </c>
      <c r="J97" s="9" t="str">
        <f>VLOOKUP(Tableau257911[[#This Row],[PLACE QUIMPERLE]],PointsClassement[],2,FALSE)</f>
        <v xml:space="preserve"> </v>
      </c>
      <c r="K97" s="5" t="s">
        <v>2</v>
      </c>
      <c r="L97" s="9" t="str">
        <f>VLOOKUP(Tableau257911[[#This Row],[PLACE ERGUE]],PointsClassement[],2,FALSE)</f>
        <v xml:space="preserve"> </v>
      </c>
      <c r="M97" s="5" t="s">
        <v>2</v>
      </c>
      <c r="N97" s="9" t="str">
        <f>VLOOKUP(Tableau257911[[#This Row],[PLACE TREGUNC]],PointsClassement[],2,FALSE)</f>
        <v xml:space="preserve"> </v>
      </c>
      <c r="O97" s="5" t="s">
        <v>2</v>
      </c>
      <c r="P97" s="9" t="str">
        <f>VLOOKUP(Tableau257911[[#This Row],[PLACE SCAER]],PointsClassement[],2,FALSE)</f>
        <v xml:space="preserve"> </v>
      </c>
      <c r="Q97" s="5" t="s">
        <v>2</v>
      </c>
      <c r="R97" s="9" t="str">
        <f>VLOOKUP(Tableau257911[[#This Row],[PLACE GOUEZEC]],PointsClassement[],2,FALSE)</f>
        <v xml:space="preserve"> </v>
      </c>
      <c r="S97" s="7"/>
      <c r="T97" s="8">
        <f>SUM(F97,H97,J97,L97,N97,P97,R97,S97)</f>
        <v>0</v>
      </c>
    </row>
    <row r="98" spans="1:20" x14ac:dyDescent="0.3">
      <c r="A98">
        <v>93</v>
      </c>
      <c r="E98" s="3" t="s">
        <v>2</v>
      </c>
      <c r="F98" s="9" t="str">
        <f>VLOOKUP(Tableau257911[[#This Row],[PLACE QUIMPER]],PointsClassement[],2,FALSE)</f>
        <v xml:space="preserve"> </v>
      </c>
      <c r="G98" s="5" t="s">
        <v>2</v>
      </c>
      <c r="H98" s="9" t="str">
        <f>VLOOKUP(Tableau257911[[#This Row],[PLACE RIEC]],PointsClassement[],2,FALSE)</f>
        <v xml:space="preserve"> </v>
      </c>
      <c r="I98" s="5" t="s">
        <v>2</v>
      </c>
      <c r="J98" s="9" t="str">
        <f>VLOOKUP(Tableau257911[[#This Row],[PLACE QUIMPERLE]],PointsClassement[],2,FALSE)</f>
        <v xml:space="preserve"> </v>
      </c>
      <c r="K98" s="5" t="s">
        <v>2</v>
      </c>
      <c r="L98" s="9" t="str">
        <f>VLOOKUP(Tableau257911[[#This Row],[PLACE ERGUE]],PointsClassement[],2,FALSE)</f>
        <v xml:space="preserve"> </v>
      </c>
      <c r="M98" s="5" t="s">
        <v>2</v>
      </c>
      <c r="N98" s="9" t="str">
        <f>VLOOKUP(Tableau257911[[#This Row],[PLACE TREGUNC]],PointsClassement[],2,FALSE)</f>
        <v xml:space="preserve"> </v>
      </c>
      <c r="O98" s="5" t="s">
        <v>2</v>
      </c>
      <c r="P98" s="9" t="str">
        <f>VLOOKUP(Tableau257911[[#This Row],[PLACE SCAER]],PointsClassement[],2,FALSE)</f>
        <v xml:space="preserve"> </v>
      </c>
      <c r="Q98" s="5" t="s">
        <v>2</v>
      </c>
      <c r="R98" s="9" t="str">
        <f>VLOOKUP(Tableau257911[[#This Row],[PLACE GOUEZEC]],PointsClassement[],2,FALSE)</f>
        <v xml:space="preserve"> </v>
      </c>
      <c r="S98" s="7"/>
      <c r="T98" s="8">
        <f>SUM(F98,H98,J98,L98,N98,P98,R98,S98)</f>
        <v>0</v>
      </c>
    </row>
    <row r="99" spans="1:20" x14ac:dyDescent="0.3">
      <c r="A99">
        <v>94</v>
      </c>
      <c r="E99" s="3" t="s">
        <v>2</v>
      </c>
      <c r="F99" s="9" t="str">
        <f>VLOOKUP(Tableau257911[[#This Row],[PLACE QUIMPER]],PointsClassement[],2,FALSE)</f>
        <v xml:space="preserve"> </v>
      </c>
      <c r="G99" s="5" t="s">
        <v>2</v>
      </c>
      <c r="H99" s="9" t="str">
        <f>VLOOKUP(Tableau257911[[#This Row],[PLACE RIEC]],PointsClassement[],2,FALSE)</f>
        <v xml:space="preserve"> </v>
      </c>
      <c r="I99" s="5" t="s">
        <v>2</v>
      </c>
      <c r="J99" s="9" t="str">
        <f>VLOOKUP(Tableau257911[[#This Row],[PLACE QUIMPERLE]],PointsClassement[],2,FALSE)</f>
        <v xml:space="preserve"> </v>
      </c>
      <c r="K99" s="5" t="s">
        <v>2</v>
      </c>
      <c r="L99" s="9" t="str">
        <f>VLOOKUP(Tableau257911[[#This Row],[PLACE ERGUE]],PointsClassement[],2,FALSE)</f>
        <v xml:space="preserve"> </v>
      </c>
      <c r="M99" s="5" t="s">
        <v>2</v>
      </c>
      <c r="N99" s="9" t="str">
        <f>VLOOKUP(Tableau257911[[#This Row],[PLACE TREGUNC]],PointsClassement[],2,FALSE)</f>
        <v xml:space="preserve"> </v>
      </c>
      <c r="O99" s="5" t="s">
        <v>2</v>
      </c>
      <c r="P99" s="9" t="str">
        <f>VLOOKUP(Tableau257911[[#This Row],[PLACE SCAER]],PointsClassement[],2,FALSE)</f>
        <v xml:space="preserve"> </v>
      </c>
      <c r="Q99" s="5" t="s">
        <v>2</v>
      </c>
      <c r="R99" s="9" t="str">
        <f>VLOOKUP(Tableau257911[[#This Row],[PLACE GOUEZEC]],PointsClassement[],2,FALSE)</f>
        <v xml:space="preserve"> </v>
      </c>
      <c r="S99" s="7"/>
      <c r="T99" s="8">
        <f>SUM(F99,H99,J99,L99,N99,P99,R99,S99)</f>
        <v>0</v>
      </c>
    </row>
    <row r="100" spans="1:20" x14ac:dyDescent="0.3">
      <c r="A100">
        <v>95</v>
      </c>
      <c r="E100" s="3" t="s">
        <v>2</v>
      </c>
      <c r="F100" s="9" t="str">
        <f>VLOOKUP(Tableau257911[[#This Row],[PLACE QUIMPER]],PointsClassement[],2,FALSE)</f>
        <v xml:space="preserve"> </v>
      </c>
      <c r="G100" s="5" t="s">
        <v>2</v>
      </c>
      <c r="H100" s="9" t="str">
        <f>VLOOKUP(Tableau257911[[#This Row],[PLACE RIEC]],PointsClassement[],2,FALSE)</f>
        <v xml:space="preserve"> </v>
      </c>
      <c r="I100" s="5" t="s">
        <v>2</v>
      </c>
      <c r="J100" s="9" t="str">
        <f>VLOOKUP(Tableau257911[[#This Row],[PLACE QUIMPERLE]],PointsClassement[],2,FALSE)</f>
        <v xml:space="preserve"> </v>
      </c>
      <c r="K100" s="5" t="s">
        <v>2</v>
      </c>
      <c r="L100" s="9" t="str">
        <f>VLOOKUP(Tableau257911[[#This Row],[PLACE ERGUE]],PointsClassement[],2,FALSE)</f>
        <v xml:space="preserve"> </v>
      </c>
      <c r="M100" s="5" t="s">
        <v>2</v>
      </c>
      <c r="N100" s="9" t="str">
        <f>VLOOKUP(Tableau257911[[#This Row],[PLACE TREGUNC]],PointsClassement[],2,FALSE)</f>
        <v xml:space="preserve"> </v>
      </c>
      <c r="O100" s="5" t="s">
        <v>2</v>
      </c>
      <c r="P100" s="9" t="str">
        <f>VLOOKUP(Tableau257911[[#This Row],[PLACE SCAER]],PointsClassement[],2,FALSE)</f>
        <v xml:space="preserve"> </v>
      </c>
      <c r="Q100" s="5" t="s">
        <v>2</v>
      </c>
      <c r="R100" s="9" t="str">
        <f>VLOOKUP(Tableau257911[[#This Row],[PLACE GOUEZEC]],PointsClassement[],2,FALSE)</f>
        <v xml:space="preserve"> </v>
      </c>
      <c r="S100" s="7"/>
      <c r="T100" s="8">
        <f>SUM(F100,H100,J100,L100,N100,P100,R100,S100)</f>
        <v>0</v>
      </c>
    </row>
    <row r="101" spans="1:20" x14ac:dyDescent="0.3">
      <c r="A101">
        <v>96</v>
      </c>
      <c r="E101" s="3" t="s">
        <v>2</v>
      </c>
      <c r="F101" s="9" t="str">
        <f>VLOOKUP(Tableau257911[[#This Row],[PLACE QUIMPER]],PointsClassement[],2,FALSE)</f>
        <v xml:space="preserve"> </v>
      </c>
      <c r="G101" s="5" t="s">
        <v>2</v>
      </c>
      <c r="H101" s="9" t="str">
        <f>VLOOKUP(Tableau257911[[#This Row],[PLACE RIEC]],PointsClassement[],2,FALSE)</f>
        <v xml:space="preserve"> </v>
      </c>
      <c r="I101" s="5" t="s">
        <v>2</v>
      </c>
      <c r="J101" s="9" t="str">
        <f>VLOOKUP(Tableau257911[[#This Row],[PLACE QUIMPERLE]],PointsClassement[],2,FALSE)</f>
        <v xml:space="preserve"> </v>
      </c>
      <c r="K101" s="5" t="s">
        <v>2</v>
      </c>
      <c r="L101" s="9" t="str">
        <f>VLOOKUP(Tableau257911[[#This Row],[PLACE ERGUE]],PointsClassement[],2,FALSE)</f>
        <v xml:space="preserve"> </v>
      </c>
      <c r="M101" s="5" t="s">
        <v>2</v>
      </c>
      <c r="N101" s="9" t="str">
        <f>VLOOKUP(Tableau257911[[#This Row],[PLACE TREGUNC]],PointsClassement[],2,FALSE)</f>
        <v xml:space="preserve"> </v>
      </c>
      <c r="O101" s="5" t="s">
        <v>2</v>
      </c>
      <c r="P101" s="9" t="str">
        <f>VLOOKUP(Tableau257911[[#This Row],[PLACE SCAER]],PointsClassement[],2,FALSE)</f>
        <v xml:space="preserve"> </v>
      </c>
      <c r="Q101" s="5" t="s">
        <v>2</v>
      </c>
      <c r="R101" s="9" t="str">
        <f>VLOOKUP(Tableau257911[[#This Row],[PLACE GOUEZEC]],PointsClassement[],2,FALSE)</f>
        <v xml:space="preserve"> </v>
      </c>
      <c r="S101" s="7"/>
      <c r="T101" s="8">
        <f>SUM(F101,H101,J101,L101,N101,P101,R101,S101)</f>
        <v>0</v>
      </c>
    </row>
    <row r="102" spans="1:20" x14ac:dyDescent="0.3">
      <c r="A102">
        <v>97</v>
      </c>
      <c r="E102" s="3" t="s">
        <v>2</v>
      </c>
      <c r="F102" s="9" t="str">
        <f>VLOOKUP(Tableau257911[[#This Row],[PLACE QUIMPER]],PointsClassement[],2,FALSE)</f>
        <v xml:space="preserve"> </v>
      </c>
      <c r="G102" s="5" t="s">
        <v>2</v>
      </c>
      <c r="H102" s="9" t="str">
        <f>VLOOKUP(Tableau257911[[#This Row],[PLACE RIEC]],PointsClassement[],2,FALSE)</f>
        <v xml:space="preserve"> </v>
      </c>
      <c r="I102" s="5" t="s">
        <v>2</v>
      </c>
      <c r="J102" s="9" t="str">
        <f>VLOOKUP(Tableau257911[[#This Row],[PLACE QUIMPERLE]],PointsClassement[],2,FALSE)</f>
        <v xml:space="preserve"> </v>
      </c>
      <c r="K102" s="5" t="s">
        <v>2</v>
      </c>
      <c r="L102" s="9" t="str">
        <f>VLOOKUP(Tableau257911[[#This Row],[PLACE ERGUE]],PointsClassement[],2,FALSE)</f>
        <v xml:space="preserve"> </v>
      </c>
      <c r="M102" s="5" t="s">
        <v>2</v>
      </c>
      <c r="N102" s="9" t="str">
        <f>VLOOKUP(Tableau257911[[#This Row],[PLACE TREGUNC]],PointsClassement[],2,FALSE)</f>
        <v xml:space="preserve"> </v>
      </c>
      <c r="O102" s="5" t="s">
        <v>2</v>
      </c>
      <c r="P102" s="9" t="str">
        <f>VLOOKUP(Tableau257911[[#This Row],[PLACE SCAER]],PointsClassement[],2,FALSE)</f>
        <v xml:space="preserve"> </v>
      </c>
      <c r="Q102" s="5" t="s">
        <v>2</v>
      </c>
      <c r="R102" s="9" t="str">
        <f>VLOOKUP(Tableau257911[[#This Row],[PLACE GOUEZEC]],PointsClassement[],2,FALSE)</f>
        <v xml:space="preserve"> </v>
      </c>
      <c r="S102" s="7"/>
      <c r="T102" s="8">
        <f>SUM(F102,H102,J102,L102,N102,P102,R102,S102)</f>
        <v>0</v>
      </c>
    </row>
    <row r="103" spans="1:20" x14ac:dyDescent="0.3">
      <c r="A103">
        <v>98</v>
      </c>
      <c r="E103" s="3" t="s">
        <v>2</v>
      </c>
      <c r="F103" s="9" t="str">
        <f>VLOOKUP(Tableau257911[[#This Row],[PLACE QUIMPER]],PointsClassement[],2,FALSE)</f>
        <v xml:space="preserve"> </v>
      </c>
      <c r="G103" s="5" t="s">
        <v>2</v>
      </c>
      <c r="H103" s="9" t="str">
        <f>VLOOKUP(Tableau257911[[#This Row],[PLACE RIEC]],PointsClassement[],2,FALSE)</f>
        <v xml:space="preserve"> </v>
      </c>
      <c r="I103" s="5" t="s">
        <v>2</v>
      </c>
      <c r="J103" s="9" t="str">
        <f>VLOOKUP(Tableau257911[[#This Row],[PLACE QUIMPERLE]],PointsClassement[],2,FALSE)</f>
        <v xml:space="preserve"> </v>
      </c>
      <c r="K103" s="5" t="s">
        <v>2</v>
      </c>
      <c r="L103" s="9" t="str">
        <f>VLOOKUP(Tableau257911[[#This Row],[PLACE ERGUE]],PointsClassement[],2,FALSE)</f>
        <v xml:space="preserve"> </v>
      </c>
      <c r="M103" s="5" t="s">
        <v>2</v>
      </c>
      <c r="N103" s="9" t="str">
        <f>VLOOKUP(Tableau257911[[#This Row],[PLACE TREGUNC]],PointsClassement[],2,FALSE)</f>
        <v xml:space="preserve"> </v>
      </c>
      <c r="O103" s="5" t="s">
        <v>2</v>
      </c>
      <c r="P103" s="9" t="str">
        <f>VLOOKUP(Tableau257911[[#This Row],[PLACE SCAER]],PointsClassement[],2,FALSE)</f>
        <v xml:space="preserve"> </v>
      </c>
      <c r="Q103" s="5" t="s">
        <v>2</v>
      </c>
      <c r="R103" s="9" t="str">
        <f>VLOOKUP(Tableau257911[[#This Row],[PLACE GOUEZEC]],PointsClassement[],2,FALSE)</f>
        <v xml:space="preserve"> </v>
      </c>
      <c r="S103" s="7"/>
      <c r="T103" s="8">
        <f>SUM(F103,H103,J103,L103,N103,P103,R103,S103)</f>
        <v>0</v>
      </c>
    </row>
    <row r="104" spans="1:20" x14ac:dyDescent="0.3">
      <c r="A104">
        <v>99</v>
      </c>
      <c r="E104" s="3" t="s">
        <v>2</v>
      </c>
      <c r="F104" s="9" t="str">
        <f>VLOOKUP(Tableau257911[[#This Row],[PLACE QUIMPER]],PointsClassement[],2,FALSE)</f>
        <v xml:space="preserve"> </v>
      </c>
      <c r="G104" s="5" t="s">
        <v>2</v>
      </c>
      <c r="H104" s="9" t="str">
        <f>VLOOKUP(Tableau257911[[#This Row],[PLACE RIEC]],PointsClassement[],2,FALSE)</f>
        <v xml:space="preserve"> </v>
      </c>
      <c r="I104" s="5" t="s">
        <v>2</v>
      </c>
      <c r="J104" s="9" t="str">
        <f>VLOOKUP(Tableau257911[[#This Row],[PLACE QUIMPERLE]],PointsClassement[],2,FALSE)</f>
        <v xml:space="preserve"> </v>
      </c>
      <c r="K104" s="5" t="s">
        <v>2</v>
      </c>
      <c r="L104" s="9" t="str">
        <f>VLOOKUP(Tableau257911[[#This Row],[PLACE ERGUE]],PointsClassement[],2,FALSE)</f>
        <v xml:space="preserve"> </v>
      </c>
      <c r="M104" s="5" t="s">
        <v>2</v>
      </c>
      <c r="N104" s="9" t="str">
        <f>VLOOKUP(Tableau257911[[#This Row],[PLACE TREGUNC]],PointsClassement[],2,FALSE)</f>
        <v xml:space="preserve"> </v>
      </c>
      <c r="O104" s="5" t="s">
        <v>2</v>
      </c>
      <c r="P104" s="9" t="str">
        <f>VLOOKUP(Tableau257911[[#This Row],[PLACE SCAER]],PointsClassement[],2,FALSE)</f>
        <v xml:space="preserve"> </v>
      </c>
      <c r="Q104" s="5" t="s">
        <v>2</v>
      </c>
      <c r="R104" s="9" t="str">
        <f>VLOOKUP(Tableau257911[[#This Row],[PLACE GOUEZEC]],PointsClassement[],2,FALSE)</f>
        <v xml:space="preserve"> </v>
      </c>
      <c r="S104" s="7"/>
      <c r="T104" s="8">
        <f>SUM(F104,H104,J104,L104,N104,P104,R104,S104)</f>
        <v>0</v>
      </c>
    </row>
    <row r="105" spans="1:20" x14ac:dyDescent="0.3">
      <c r="A105">
        <v>100</v>
      </c>
      <c r="E105" s="3" t="s">
        <v>2</v>
      </c>
      <c r="F105" s="9" t="str">
        <f>VLOOKUP(Tableau257911[[#This Row],[PLACE QUIMPER]],PointsClassement[],2,FALSE)</f>
        <v xml:space="preserve"> </v>
      </c>
      <c r="G105" s="5" t="s">
        <v>2</v>
      </c>
      <c r="H105" s="9" t="str">
        <f>VLOOKUP(Tableau257911[[#This Row],[PLACE RIEC]],PointsClassement[],2,FALSE)</f>
        <v xml:space="preserve"> </v>
      </c>
      <c r="I105" s="5" t="s">
        <v>2</v>
      </c>
      <c r="J105" s="9" t="str">
        <f>VLOOKUP(Tableau257911[[#This Row],[PLACE QUIMPERLE]],PointsClassement[],2,FALSE)</f>
        <v xml:space="preserve"> </v>
      </c>
      <c r="K105" s="5" t="s">
        <v>2</v>
      </c>
      <c r="L105" s="9" t="str">
        <f>VLOOKUP(Tableau257911[[#This Row],[PLACE ERGUE]],PointsClassement[],2,FALSE)</f>
        <v xml:space="preserve"> </v>
      </c>
      <c r="M105" s="5" t="s">
        <v>2</v>
      </c>
      <c r="N105" s="9" t="str">
        <f>VLOOKUP(Tableau257911[[#This Row],[PLACE TREGUNC]],PointsClassement[],2,FALSE)</f>
        <v xml:space="preserve"> </v>
      </c>
      <c r="O105" s="5" t="s">
        <v>2</v>
      </c>
      <c r="P105" s="9" t="str">
        <f>VLOOKUP(Tableau257911[[#This Row],[PLACE SCAER]],PointsClassement[],2,FALSE)</f>
        <v xml:space="preserve"> </v>
      </c>
      <c r="Q105" s="5" t="s">
        <v>2</v>
      </c>
      <c r="R105" s="9" t="str">
        <f>VLOOKUP(Tableau257911[[#This Row],[PLACE GOUEZEC]],PointsClassement[],2,FALSE)</f>
        <v xml:space="preserve"> </v>
      </c>
      <c r="S105" s="7"/>
      <c r="T105" s="8">
        <f>SUM(F105,H105,J105,L105,N105,P105,R105,S105)</f>
        <v>0</v>
      </c>
    </row>
    <row r="106" spans="1:20" x14ac:dyDescent="0.3">
      <c r="A106">
        <v>101</v>
      </c>
      <c r="E106" s="3" t="s">
        <v>2</v>
      </c>
      <c r="F106" s="9" t="str">
        <f>VLOOKUP(Tableau257911[[#This Row],[PLACE QUIMPER]],PointsClassement[],2,FALSE)</f>
        <v xml:space="preserve"> </v>
      </c>
      <c r="G106" s="5" t="s">
        <v>2</v>
      </c>
      <c r="H106" s="9" t="str">
        <f>VLOOKUP(Tableau257911[[#This Row],[PLACE RIEC]],PointsClassement[],2,FALSE)</f>
        <v xml:space="preserve"> </v>
      </c>
      <c r="I106" s="5" t="s">
        <v>2</v>
      </c>
      <c r="J106" s="9" t="str">
        <f>VLOOKUP(Tableau257911[[#This Row],[PLACE QUIMPERLE]],PointsClassement[],2,FALSE)</f>
        <v xml:space="preserve"> </v>
      </c>
      <c r="K106" s="5" t="s">
        <v>2</v>
      </c>
      <c r="L106" s="9" t="str">
        <f>VLOOKUP(Tableau257911[[#This Row],[PLACE ERGUE]],PointsClassement[],2,FALSE)</f>
        <v xml:space="preserve"> </v>
      </c>
      <c r="M106" s="5" t="s">
        <v>2</v>
      </c>
      <c r="N106" s="9" t="str">
        <f>VLOOKUP(Tableau257911[[#This Row],[PLACE TREGUNC]],PointsClassement[],2,FALSE)</f>
        <v xml:space="preserve"> </v>
      </c>
      <c r="O106" s="5" t="s">
        <v>2</v>
      </c>
      <c r="P106" s="9" t="str">
        <f>VLOOKUP(Tableau257911[[#This Row],[PLACE SCAER]],PointsClassement[],2,FALSE)</f>
        <v xml:space="preserve"> </v>
      </c>
      <c r="Q106" s="5" t="s">
        <v>2</v>
      </c>
      <c r="R106" s="9" t="str">
        <f>VLOOKUP(Tableau257911[[#This Row],[PLACE GOUEZEC]],PointsClassement[],2,FALSE)</f>
        <v xml:space="preserve"> </v>
      </c>
      <c r="S106" s="7"/>
      <c r="T106" s="8">
        <f>SUM(F106,H106,J106,L106,N106,P106,R106,S106)</f>
        <v>0</v>
      </c>
    </row>
    <row r="107" spans="1:20" x14ac:dyDescent="0.3">
      <c r="A107">
        <v>102</v>
      </c>
      <c r="E107" s="3" t="s">
        <v>2</v>
      </c>
      <c r="F107" s="9" t="str">
        <f>VLOOKUP(Tableau257911[[#This Row],[PLACE QUIMPER]],PointsClassement[],2,FALSE)</f>
        <v xml:space="preserve"> </v>
      </c>
      <c r="G107" s="5" t="s">
        <v>2</v>
      </c>
      <c r="H107" s="9" t="str">
        <f>VLOOKUP(Tableau257911[[#This Row],[PLACE RIEC]],PointsClassement[],2,FALSE)</f>
        <v xml:space="preserve"> </v>
      </c>
      <c r="I107" s="5" t="s">
        <v>2</v>
      </c>
      <c r="J107" s="9" t="str">
        <f>VLOOKUP(Tableau257911[[#This Row],[PLACE QUIMPERLE]],PointsClassement[],2,FALSE)</f>
        <v xml:space="preserve"> </v>
      </c>
      <c r="K107" s="5" t="s">
        <v>2</v>
      </c>
      <c r="L107" s="9" t="str">
        <f>VLOOKUP(Tableau257911[[#This Row],[PLACE ERGUE]],PointsClassement[],2,FALSE)</f>
        <v xml:space="preserve"> </v>
      </c>
      <c r="M107" s="5" t="s">
        <v>2</v>
      </c>
      <c r="N107" s="9" t="str">
        <f>VLOOKUP(Tableau257911[[#This Row],[PLACE TREGUNC]],PointsClassement[],2,FALSE)</f>
        <v xml:space="preserve"> </v>
      </c>
      <c r="O107" s="5" t="s">
        <v>2</v>
      </c>
      <c r="P107" s="9" t="str">
        <f>VLOOKUP(Tableau257911[[#This Row],[PLACE SCAER]],PointsClassement[],2,FALSE)</f>
        <v xml:space="preserve"> </v>
      </c>
      <c r="Q107" s="5" t="s">
        <v>2</v>
      </c>
      <c r="R107" s="9" t="str">
        <f>VLOOKUP(Tableau257911[[#This Row],[PLACE GOUEZEC]],PointsClassement[],2,FALSE)</f>
        <v xml:space="preserve"> </v>
      </c>
      <c r="S107" s="7"/>
      <c r="T107" s="8">
        <f>SUM(F107,H107,J107,L107,N107,P107,R107,S107)</f>
        <v>0</v>
      </c>
    </row>
    <row r="108" spans="1:20" x14ac:dyDescent="0.3">
      <c r="A108">
        <v>103</v>
      </c>
      <c r="E108" s="3" t="s">
        <v>2</v>
      </c>
      <c r="F108" s="9" t="str">
        <f>VLOOKUP(Tableau257911[[#This Row],[PLACE QUIMPER]],PointsClassement[],2,FALSE)</f>
        <v xml:space="preserve"> </v>
      </c>
      <c r="G108" s="5" t="s">
        <v>2</v>
      </c>
      <c r="H108" s="9" t="str">
        <f>VLOOKUP(Tableau257911[[#This Row],[PLACE RIEC]],PointsClassement[],2,FALSE)</f>
        <v xml:space="preserve"> </v>
      </c>
      <c r="I108" s="5" t="s">
        <v>2</v>
      </c>
      <c r="J108" s="9" t="str">
        <f>VLOOKUP(Tableau257911[[#This Row],[PLACE QUIMPERLE]],PointsClassement[],2,FALSE)</f>
        <v xml:space="preserve"> </v>
      </c>
      <c r="K108" s="5" t="s">
        <v>2</v>
      </c>
      <c r="L108" s="9" t="str">
        <f>VLOOKUP(Tableau257911[[#This Row],[PLACE ERGUE]],PointsClassement[],2,FALSE)</f>
        <v xml:space="preserve"> </v>
      </c>
      <c r="M108" s="5" t="s">
        <v>2</v>
      </c>
      <c r="N108" s="9" t="str">
        <f>VLOOKUP(Tableau257911[[#This Row],[PLACE TREGUNC]],PointsClassement[],2,FALSE)</f>
        <v xml:space="preserve"> </v>
      </c>
      <c r="O108" s="5" t="s">
        <v>2</v>
      </c>
      <c r="P108" s="9" t="str">
        <f>VLOOKUP(Tableau257911[[#This Row],[PLACE SCAER]],PointsClassement[],2,FALSE)</f>
        <v xml:space="preserve"> </v>
      </c>
      <c r="Q108" s="5" t="s">
        <v>2</v>
      </c>
      <c r="R108" s="9" t="str">
        <f>VLOOKUP(Tableau257911[[#This Row],[PLACE GOUEZEC]],PointsClassement[],2,FALSE)</f>
        <v xml:space="preserve"> </v>
      </c>
      <c r="S108" s="7"/>
      <c r="T108" s="8">
        <f>SUM(F108,H108,J108,L108,N108,P108,R108,S108)</f>
        <v>0</v>
      </c>
    </row>
    <row r="109" spans="1:20" x14ac:dyDescent="0.3">
      <c r="A109">
        <v>104</v>
      </c>
      <c r="E109" s="3" t="s">
        <v>2</v>
      </c>
      <c r="F109" s="9" t="str">
        <f>VLOOKUP(Tableau257911[[#This Row],[PLACE QUIMPER]],PointsClassement[],2,FALSE)</f>
        <v xml:space="preserve"> </v>
      </c>
      <c r="G109" s="5" t="s">
        <v>2</v>
      </c>
      <c r="H109" s="9" t="str">
        <f>VLOOKUP(Tableau257911[[#This Row],[PLACE RIEC]],PointsClassement[],2,FALSE)</f>
        <v xml:space="preserve"> </v>
      </c>
      <c r="I109" s="5" t="s">
        <v>2</v>
      </c>
      <c r="J109" s="9" t="str">
        <f>VLOOKUP(Tableau257911[[#This Row],[PLACE QUIMPERLE]],PointsClassement[],2,FALSE)</f>
        <v xml:space="preserve"> </v>
      </c>
      <c r="K109" s="5" t="s">
        <v>2</v>
      </c>
      <c r="L109" s="9" t="str">
        <f>VLOOKUP(Tableau257911[[#This Row],[PLACE ERGUE]],PointsClassement[],2,FALSE)</f>
        <v xml:space="preserve"> </v>
      </c>
      <c r="M109" s="5" t="s">
        <v>2</v>
      </c>
      <c r="N109" s="9" t="str">
        <f>VLOOKUP(Tableau257911[[#This Row],[PLACE TREGUNC]],PointsClassement[],2,FALSE)</f>
        <v xml:space="preserve"> </v>
      </c>
      <c r="O109" s="5" t="s">
        <v>2</v>
      </c>
      <c r="P109" s="9" t="str">
        <f>VLOOKUP(Tableau257911[[#This Row],[PLACE SCAER]],PointsClassement[],2,FALSE)</f>
        <v xml:space="preserve"> </v>
      </c>
      <c r="Q109" s="5" t="s">
        <v>2</v>
      </c>
      <c r="R109" s="9" t="str">
        <f>VLOOKUP(Tableau257911[[#This Row],[PLACE GOUEZEC]],PointsClassement[],2,FALSE)</f>
        <v xml:space="preserve"> </v>
      </c>
      <c r="S109" s="7"/>
      <c r="T109" s="8">
        <f>SUM(F109,H109,J109,L109,N109,P109,R109,S109)</f>
        <v>0</v>
      </c>
    </row>
    <row r="110" spans="1:20" x14ac:dyDescent="0.3">
      <c r="A110">
        <v>105</v>
      </c>
      <c r="E110" s="3" t="s">
        <v>2</v>
      </c>
      <c r="F110" s="9" t="str">
        <f>VLOOKUP(Tableau257911[[#This Row],[PLACE QUIMPER]],PointsClassement[],2,FALSE)</f>
        <v xml:space="preserve"> </v>
      </c>
      <c r="G110" s="5" t="s">
        <v>2</v>
      </c>
      <c r="H110" s="9" t="str">
        <f>VLOOKUP(Tableau257911[[#This Row],[PLACE RIEC]],PointsClassement[],2,FALSE)</f>
        <v xml:space="preserve"> </v>
      </c>
      <c r="I110" s="5" t="s">
        <v>2</v>
      </c>
      <c r="J110" s="9" t="str">
        <f>VLOOKUP(Tableau257911[[#This Row],[PLACE QUIMPERLE]],PointsClassement[],2,FALSE)</f>
        <v xml:space="preserve"> </v>
      </c>
      <c r="K110" s="5" t="s">
        <v>2</v>
      </c>
      <c r="L110" s="9" t="str">
        <f>VLOOKUP(Tableau257911[[#This Row],[PLACE ERGUE]],PointsClassement[],2,FALSE)</f>
        <v xml:space="preserve"> </v>
      </c>
      <c r="M110" s="5" t="s">
        <v>2</v>
      </c>
      <c r="N110" s="9" t="str">
        <f>VLOOKUP(Tableau257911[[#This Row],[PLACE TREGUNC]],PointsClassement[],2,FALSE)</f>
        <v xml:space="preserve"> </v>
      </c>
      <c r="O110" s="5" t="s">
        <v>2</v>
      </c>
      <c r="P110" s="9" t="str">
        <f>VLOOKUP(Tableau257911[[#This Row],[PLACE SCAER]],PointsClassement[],2,FALSE)</f>
        <v xml:space="preserve"> </v>
      </c>
      <c r="Q110" s="5" t="s">
        <v>2</v>
      </c>
      <c r="R110" s="9" t="str">
        <f>VLOOKUP(Tableau257911[[#This Row],[PLACE GOUEZEC]],PointsClassement[],2,FALSE)</f>
        <v xml:space="preserve"> </v>
      </c>
      <c r="S110" s="7"/>
      <c r="T110" s="8">
        <f>SUM(F110,H110,J110,L110,N110,P110,R110,S110)</f>
        <v>0</v>
      </c>
    </row>
    <row r="111" spans="1:20" x14ac:dyDescent="0.3">
      <c r="A111">
        <v>106</v>
      </c>
      <c r="E111" s="3" t="s">
        <v>2</v>
      </c>
      <c r="F111" s="9" t="str">
        <f>VLOOKUP(Tableau257911[[#This Row],[PLACE QUIMPER]],PointsClassement[],2,FALSE)</f>
        <v xml:space="preserve"> </v>
      </c>
      <c r="G111" s="5" t="s">
        <v>2</v>
      </c>
      <c r="H111" s="9" t="str">
        <f>VLOOKUP(Tableau257911[[#This Row],[PLACE RIEC]],PointsClassement[],2,FALSE)</f>
        <v xml:space="preserve"> </v>
      </c>
      <c r="I111" s="5" t="s">
        <v>2</v>
      </c>
      <c r="J111" s="9" t="str">
        <f>VLOOKUP(Tableau257911[[#This Row],[PLACE QUIMPERLE]],PointsClassement[],2,FALSE)</f>
        <v xml:space="preserve"> </v>
      </c>
      <c r="K111" s="5" t="s">
        <v>2</v>
      </c>
      <c r="L111" s="9" t="str">
        <f>VLOOKUP(Tableau257911[[#This Row],[PLACE ERGUE]],PointsClassement[],2,FALSE)</f>
        <v xml:space="preserve"> </v>
      </c>
      <c r="M111" s="5" t="s">
        <v>2</v>
      </c>
      <c r="N111" s="9" t="str">
        <f>VLOOKUP(Tableau257911[[#This Row],[PLACE TREGUNC]],PointsClassement[],2,FALSE)</f>
        <v xml:space="preserve"> </v>
      </c>
      <c r="O111" s="5" t="s">
        <v>2</v>
      </c>
      <c r="P111" s="9" t="str">
        <f>VLOOKUP(Tableau257911[[#This Row],[PLACE SCAER]],PointsClassement[],2,FALSE)</f>
        <v xml:space="preserve"> </v>
      </c>
      <c r="Q111" s="5" t="s">
        <v>2</v>
      </c>
      <c r="R111" s="9" t="str">
        <f>VLOOKUP(Tableau257911[[#This Row],[PLACE GOUEZEC]],PointsClassement[],2,FALSE)</f>
        <v xml:space="preserve"> </v>
      </c>
      <c r="S111" s="7"/>
      <c r="T111" s="8">
        <f>SUM(F111,H111,J111,L111,N111,P111,R111,S111)</f>
        <v>0</v>
      </c>
    </row>
    <row r="112" spans="1:20" x14ac:dyDescent="0.3">
      <c r="A112">
        <v>107</v>
      </c>
      <c r="E112" s="3" t="s">
        <v>2</v>
      </c>
      <c r="F112" s="9" t="str">
        <f>VLOOKUP(Tableau257911[[#This Row],[PLACE QUIMPER]],PointsClassement[],2,FALSE)</f>
        <v xml:space="preserve"> </v>
      </c>
      <c r="G112" s="5" t="s">
        <v>2</v>
      </c>
      <c r="H112" s="9" t="str">
        <f>VLOOKUP(Tableau257911[[#This Row],[PLACE RIEC]],PointsClassement[],2,FALSE)</f>
        <v xml:space="preserve"> </v>
      </c>
      <c r="I112" s="5" t="s">
        <v>2</v>
      </c>
      <c r="J112" s="9" t="str">
        <f>VLOOKUP(Tableau257911[[#This Row],[PLACE QUIMPERLE]],PointsClassement[],2,FALSE)</f>
        <v xml:space="preserve"> </v>
      </c>
      <c r="K112" s="5" t="s">
        <v>2</v>
      </c>
      <c r="L112" s="9" t="str">
        <f>VLOOKUP(Tableau257911[[#This Row],[PLACE ERGUE]],PointsClassement[],2,FALSE)</f>
        <v xml:space="preserve"> </v>
      </c>
      <c r="M112" s="5" t="s">
        <v>2</v>
      </c>
      <c r="N112" s="9" t="str">
        <f>VLOOKUP(Tableau257911[[#This Row],[PLACE TREGUNC]],PointsClassement[],2,FALSE)</f>
        <v xml:space="preserve"> </v>
      </c>
      <c r="O112" s="5" t="s">
        <v>2</v>
      </c>
      <c r="P112" s="9" t="str">
        <f>VLOOKUP(Tableau257911[[#This Row],[PLACE SCAER]],PointsClassement[],2,FALSE)</f>
        <v xml:space="preserve"> </v>
      </c>
      <c r="Q112" s="5" t="s">
        <v>2</v>
      </c>
      <c r="R112" s="9" t="str">
        <f>VLOOKUP(Tableau257911[[#This Row],[PLACE GOUEZEC]],PointsClassement[],2,FALSE)</f>
        <v xml:space="preserve"> </v>
      </c>
      <c r="S112" s="7"/>
      <c r="T112" s="8">
        <f>SUM(F112,H112,J112,L112,N112,P112,R112,S112)</f>
        <v>0</v>
      </c>
    </row>
    <row r="113" spans="1:20" x14ac:dyDescent="0.3">
      <c r="A113">
        <v>108</v>
      </c>
      <c r="E113" s="3" t="s">
        <v>2</v>
      </c>
      <c r="F113" s="9" t="str">
        <f>VLOOKUP(Tableau257911[[#This Row],[PLACE QUIMPER]],PointsClassement[],2,FALSE)</f>
        <v xml:space="preserve"> </v>
      </c>
      <c r="G113" s="5" t="s">
        <v>2</v>
      </c>
      <c r="H113" s="9" t="str">
        <f>VLOOKUP(Tableau257911[[#This Row],[PLACE RIEC]],PointsClassement[],2,FALSE)</f>
        <v xml:space="preserve"> </v>
      </c>
      <c r="I113" s="5" t="s">
        <v>2</v>
      </c>
      <c r="J113" s="9" t="str">
        <f>VLOOKUP(Tableau257911[[#This Row],[PLACE QUIMPERLE]],PointsClassement[],2,FALSE)</f>
        <v xml:space="preserve"> </v>
      </c>
      <c r="K113" s="5" t="s">
        <v>2</v>
      </c>
      <c r="L113" s="9" t="str">
        <f>VLOOKUP(Tableau257911[[#This Row],[PLACE ERGUE]],PointsClassement[],2,FALSE)</f>
        <v xml:space="preserve"> </v>
      </c>
      <c r="M113" s="5" t="s">
        <v>2</v>
      </c>
      <c r="N113" s="9" t="str">
        <f>VLOOKUP(Tableau257911[[#This Row],[PLACE TREGUNC]],PointsClassement[],2,FALSE)</f>
        <v xml:space="preserve"> </v>
      </c>
      <c r="O113" s="5" t="s">
        <v>2</v>
      </c>
      <c r="P113" s="9" t="str">
        <f>VLOOKUP(Tableau257911[[#This Row],[PLACE SCAER]],PointsClassement[],2,FALSE)</f>
        <v xml:space="preserve"> </v>
      </c>
      <c r="Q113" s="5" t="s">
        <v>2</v>
      </c>
      <c r="R113" s="9" t="str">
        <f>VLOOKUP(Tableau257911[[#This Row],[PLACE GOUEZEC]],PointsClassement[],2,FALSE)</f>
        <v xml:space="preserve"> </v>
      </c>
      <c r="S113" s="7"/>
      <c r="T113" s="8">
        <f>SUM(F113,H113,J113,L113,N113,P113,R113,S113)</f>
        <v>0</v>
      </c>
    </row>
    <row r="114" spans="1:20" x14ac:dyDescent="0.3">
      <c r="A114">
        <v>109</v>
      </c>
      <c r="E114" s="3" t="s">
        <v>2</v>
      </c>
      <c r="F114" s="9" t="str">
        <f>VLOOKUP(Tableau257911[[#This Row],[PLACE QUIMPER]],PointsClassement[],2,FALSE)</f>
        <v xml:space="preserve"> </v>
      </c>
      <c r="G114" s="5" t="s">
        <v>2</v>
      </c>
      <c r="H114" s="9" t="str">
        <f>VLOOKUP(Tableau257911[[#This Row],[PLACE RIEC]],PointsClassement[],2,FALSE)</f>
        <v xml:space="preserve"> </v>
      </c>
      <c r="I114" s="5" t="s">
        <v>2</v>
      </c>
      <c r="J114" s="9" t="str">
        <f>VLOOKUP(Tableau257911[[#This Row],[PLACE QUIMPERLE]],PointsClassement[],2,FALSE)</f>
        <v xml:space="preserve"> </v>
      </c>
      <c r="K114" s="5" t="s">
        <v>2</v>
      </c>
      <c r="L114" s="9" t="str">
        <f>VLOOKUP(Tableau257911[[#This Row],[PLACE ERGUE]],PointsClassement[],2,FALSE)</f>
        <v xml:space="preserve"> </v>
      </c>
      <c r="M114" s="5" t="s">
        <v>2</v>
      </c>
      <c r="N114" s="9" t="str">
        <f>VLOOKUP(Tableau257911[[#This Row],[PLACE TREGUNC]],PointsClassement[],2,FALSE)</f>
        <v xml:space="preserve"> </v>
      </c>
      <c r="O114" s="5" t="s">
        <v>2</v>
      </c>
      <c r="P114" s="9" t="str">
        <f>VLOOKUP(Tableau257911[[#This Row],[PLACE SCAER]],PointsClassement[],2,FALSE)</f>
        <v xml:space="preserve"> </v>
      </c>
      <c r="Q114" s="5" t="s">
        <v>2</v>
      </c>
      <c r="R114" s="9" t="str">
        <f>VLOOKUP(Tableau257911[[#This Row],[PLACE GOUEZEC]],PointsClassement[],2,FALSE)</f>
        <v xml:space="preserve"> </v>
      </c>
      <c r="S114" s="7"/>
      <c r="T114" s="8">
        <f>SUM(F114,H114,J114,L114,N114,P114,R114,S114)</f>
        <v>0</v>
      </c>
    </row>
    <row r="115" spans="1:20" x14ac:dyDescent="0.3">
      <c r="A115">
        <v>110</v>
      </c>
      <c r="E115" s="3" t="s">
        <v>2</v>
      </c>
      <c r="F115" s="9" t="str">
        <f>VLOOKUP(Tableau257911[[#This Row],[PLACE QUIMPER]],PointsClassement[],2,FALSE)</f>
        <v xml:space="preserve"> </v>
      </c>
      <c r="G115" s="5" t="s">
        <v>2</v>
      </c>
      <c r="H115" s="9" t="str">
        <f>VLOOKUP(Tableau257911[[#This Row],[PLACE RIEC]],PointsClassement[],2,FALSE)</f>
        <v xml:space="preserve"> </v>
      </c>
      <c r="I115" s="5" t="s">
        <v>2</v>
      </c>
      <c r="J115" s="9" t="str">
        <f>VLOOKUP(Tableau257911[[#This Row],[PLACE QUIMPERLE]],PointsClassement[],2,FALSE)</f>
        <v xml:space="preserve"> </v>
      </c>
      <c r="K115" s="5" t="s">
        <v>2</v>
      </c>
      <c r="L115" s="9" t="str">
        <f>VLOOKUP(Tableau257911[[#This Row],[PLACE ERGUE]],PointsClassement[],2,FALSE)</f>
        <v xml:space="preserve"> </v>
      </c>
      <c r="M115" s="5" t="s">
        <v>2</v>
      </c>
      <c r="N115" s="9" t="str">
        <f>VLOOKUP(Tableau257911[[#This Row],[PLACE TREGUNC]],PointsClassement[],2,FALSE)</f>
        <v xml:space="preserve"> </v>
      </c>
      <c r="O115" s="5" t="s">
        <v>2</v>
      </c>
      <c r="P115" s="9" t="str">
        <f>VLOOKUP(Tableau257911[[#This Row],[PLACE SCAER]],PointsClassement[],2,FALSE)</f>
        <v xml:space="preserve"> </v>
      </c>
      <c r="Q115" s="5" t="s">
        <v>2</v>
      </c>
      <c r="R115" s="9" t="str">
        <f>VLOOKUP(Tableau257911[[#This Row],[PLACE GOUEZEC]],PointsClassement[],2,FALSE)</f>
        <v xml:space="preserve"> </v>
      </c>
      <c r="S115" s="7"/>
      <c r="T115" s="8">
        <f>SUM(F115,H115,J115,L115,N115,P115,R115,S115)</f>
        <v>0</v>
      </c>
    </row>
    <row r="116" spans="1:20" x14ac:dyDescent="0.3">
      <c r="A116">
        <v>111</v>
      </c>
      <c r="E116" s="3" t="s">
        <v>2</v>
      </c>
      <c r="F116" s="9" t="str">
        <f>VLOOKUP(Tableau257911[[#This Row],[PLACE QUIMPER]],PointsClassement[],2,FALSE)</f>
        <v xml:space="preserve"> </v>
      </c>
      <c r="G116" s="5" t="s">
        <v>2</v>
      </c>
      <c r="H116" s="9" t="str">
        <f>VLOOKUP(Tableau257911[[#This Row],[PLACE RIEC]],PointsClassement[],2,FALSE)</f>
        <v xml:space="preserve"> </v>
      </c>
      <c r="I116" s="5" t="s">
        <v>2</v>
      </c>
      <c r="J116" s="9" t="str">
        <f>VLOOKUP(Tableau257911[[#This Row],[PLACE QUIMPERLE]],PointsClassement[],2,FALSE)</f>
        <v xml:space="preserve"> </v>
      </c>
      <c r="K116" s="5" t="s">
        <v>2</v>
      </c>
      <c r="L116" s="9" t="str">
        <f>VLOOKUP(Tableau257911[[#This Row],[PLACE ERGUE]],PointsClassement[],2,FALSE)</f>
        <v xml:space="preserve"> </v>
      </c>
      <c r="M116" s="5" t="s">
        <v>2</v>
      </c>
      <c r="N116" s="9" t="str">
        <f>VLOOKUP(Tableau257911[[#This Row],[PLACE TREGUNC]],PointsClassement[],2,FALSE)</f>
        <v xml:space="preserve"> </v>
      </c>
      <c r="O116" s="5" t="s">
        <v>2</v>
      </c>
      <c r="P116" s="9" t="str">
        <f>VLOOKUP(Tableau257911[[#This Row],[PLACE SCAER]],PointsClassement[],2,FALSE)</f>
        <v xml:space="preserve"> </v>
      </c>
      <c r="Q116" s="5" t="s">
        <v>2</v>
      </c>
      <c r="R116" s="9" t="str">
        <f>VLOOKUP(Tableau257911[[#This Row],[PLACE GOUEZEC]],PointsClassement[],2,FALSE)</f>
        <v xml:space="preserve"> </v>
      </c>
      <c r="S116" s="7"/>
      <c r="T116" s="8">
        <f>SUM(F116,H116,J116,L116,N116,P116,R116,S116)</f>
        <v>0</v>
      </c>
    </row>
    <row r="117" spans="1:20" x14ac:dyDescent="0.3">
      <c r="A117">
        <v>112</v>
      </c>
      <c r="E117" s="3" t="s">
        <v>2</v>
      </c>
      <c r="F117" s="9" t="str">
        <f>VLOOKUP(Tableau257911[[#This Row],[PLACE QUIMPER]],PointsClassement[],2,FALSE)</f>
        <v xml:space="preserve"> </v>
      </c>
      <c r="G117" s="5" t="s">
        <v>2</v>
      </c>
      <c r="H117" s="9" t="str">
        <f>VLOOKUP(Tableau257911[[#This Row],[PLACE RIEC]],PointsClassement[],2,FALSE)</f>
        <v xml:space="preserve"> </v>
      </c>
      <c r="I117" s="5" t="s">
        <v>2</v>
      </c>
      <c r="J117" s="9" t="str">
        <f>VLOOKUP(Tableau257911[[#This Row],[PLACE QUIMPERLE]],PointsClassement[],2,FALSE)</f>
        <v xml:space="preserve"> </v>
      </c>
      <c r="K117" s="5" t="s">
        <v>2</v>
      </c>
      <c r="L117" s="9" t="str">
        <f>VLOOKUP(Tableau257911[[#This Row],[PLACE ERGUE]],PointsClassement[],2,FALSE)</f>
        <v xml:space="preserve"> </v>
      </c>
      <c r="M117" s="5" t="s">
        <v>2</v>
      </c>
      <c r="N117" s="9" t="str">
        <f>VLOOKUP(Tableau257911[[#This Row],[PLACE TREGUNC]],PointsClassement[],2,FALSE)</f>
        <v xml:space="preserve"> </v>
      </c>
      <c r="O117" s="5" t="s">
        <v>2</v>
      </c>
      <c r="P117" s="9" t="str">
        <f>VLOOKUP(Tableau257911[[#This Row],[PLACE SCAER]],PointsClassement[],2,FALSE)</f>
        <v xml:space="preserve"> </v>
      </c>
      <c r="Q117" s="5" t="s">
        <v>2</v>
      </c>
      <c r="R117" s="9" t="str">
        <f>VLOOKUP(Tableau257911[[#This Row],[PLACE GOUEZEC]],PointsClassement[],2,FALSE)</f>
        <v xml:space="preserve"> </v>
      </c>
      <c r="S117" s="7"/>
      <c r="T117" s="8">
        <f>SUM(F117,H117,J117,L117,N117,P117,R117,S117)</f>
        <v>0</v>
      </c>
    </row>
    <row r="118" spans="1:20" x14ac:dyDescent="0.3">
      <c r="A118">
        <v>113</v>
      </c>
      <c r="E118" s="3" t="s">
        <v>2</v>
      </c>
      <c r="F118" s="9" t="str">
        <f>VLOOKUP(Tableau257911[[#This Row],[PLACE QUIMPER]],PointsClassement[],2,FALSE)</f>
        <v xml:space="preserve"> </v>
      </c>
      <c r="G118" s="5" t="s">
        <v>2</v>
      </c>
      <c r="H118" s="9" t="str">
        <f>VLOOKUP(Tableau257911[[#This Row],[PLACE RIEC]],PointsClassement[],2,FALSE)</f>
        <v xml:space="preserve"> </v>
      </c>
      <c r="I118" s="5" t="s">
        <v>2</v>
      </c>
      <c r="J118" s="9" t="str">
        <f>VLOOKUP(Tableau257911[[#This Row],[PLACE QUIMPERLE]],PointsClassement[],2,FALSE)</f>
        <v xml:space="preserve"> </v>
      </c>
      <c r="K118" s="5" t="s">
        <v>2</v>
      </c>
      <c r="L118" s="9" t="str">
        <f>VLOOKUP(Tableau257911[[#This Row],[PLACE ERGUE]],PointsClassement[],2,FALSE)</f>
        <v xml:space="preserve"> </v>
      </c>
      <c r="M118" s="5" t="s">
        <v>2</v>
      </c>
      <c r="N118" s="9" t="str">
        <f>VLOOKUP(Tableau257911[[#This Row],[PLACE TREGUNC]],PointsClassement[],2,FALSE)</f>
        <v xml:space="preserve"> </v>
      </c>
      <c r="O118" s="5" t="s">
        <v>2</v>
      </c>
      <c r="P118" s="9" t="str">
        <f>VLOOKUP(Tableau257911[[#This Row],[PLACE SCAER]],PointsClassement[],2,FALSE)</f>
        <v xml:space="preserve"> </v>
      </c>
      <c r="Q118" s="5" t="s">
        <v>2</v>
      </c>
      <c r="R118" s="9" t="str">
        <f>VLOOKUP(Tableau257911[[#This Row],[PLACE GOUEZEC]],PointsClassement[],2,FALSE)</f>
        <v xml:space="preserve"> </v>
      </c>
      <c r="S118" s="7"/>
      <c r="T118" s="8">
        <f>SUM(F118,H118,J118,L118,N118,P118,R118,S118)</f>
        <v>0</v>
      </c>
    </row>
    <row r="119" spans="1:20" x14ac:dyDescent="0.3">
      <c r="A119">
        <v>114</v>
      </c>
      <c r="E119" s="3" t="s">
        <v>2</v>
      </c>
      <c r="F119" s="9" t="str">
        <f>VLOOKUP(Tableau257911[[#This Row],[PLACE QUIMPER]],PointsClassement[],2,FALSE)</f>
        <v xml:space="preserve"> </v>
      </c>
      <c r="G119" s="5" t="s">
        <v>2</v>
      </c>
      <c r="H119" s="9" t="str">
        <f>VLOOKUP(Tableau257911[[#This Row],[PLACE RIEC]],PointsClassement[],2,FALSE)</f>
        <v xml:space="preserve"> </v>
      </c>
      <c r="I119" s="5" t="s">
        <v>2</v>
      </c>
      <c r="J119" s="9" t="str">
        <f>VLOOKUP(Tableau257911[[#This Row],[PLACE QUIMPERLE]],PointsClassement[],2,FALSE)</f>
        <v xml:space="preserve"> </v>
      </c>
      <c r="K119" s="5" t="s">
        <v>2</v>
      </c>
      <c r="L119" s="9" t="str">
        <f>VLOOKUP(Tableau257911[[#This Row],[PLACE ERGUE]],PointsClassement[],2,FALSE)</f>
        <v xml:space="preserve"> </v>
      </c>
      <c r="M119" s="5" t="s">
        <v>2</v>
      </c>
      <c r="N119" s="9" t="str">
        <f>VLOOKUP(Tableau257911[[#This Row],[PLACE TREGUNC]],PointsClassement[],2,FALSE)</f>
        <v xml:space="preserve"> </v>
      </c>
      <c r="O119" s="5" t="s">
        <v>2</v>
      </c>
      <c r="P119" s="9" t="str">
        <f>VLOOKUP(Tableau257911[[#This Row],[PLACE SCAER]],PointsClassement[],2,FALSE)</f>
        <v xml:space="preserve"> </v>
      </c>
      <c r="Q119" s="5" t="s">
        <v>2</v>
      </c>
      <c r="R119" s="9" t="str">
        <f>VLOOKUP(Tableau257911[[#This Row],[PLACE GOUEZEC]],PointsClassement[],2,FALSE)</f>
        <v xml:space="preserve"> </v>
      </c>
      <c r="S119" s="7"/>
      <c r="T119" s="8">
        <f>SUM(F119,H119,J119,L119,N119,P119,R119,S119)</f>
        <v>0</v>
      </c>
    </row>
    <row r="120" spans="1:20" x14ac:dyDescent="0.3">
      <c r="A120">
        <v>115</v>
      </c>
      <c r="E120" s="3" t="s">
        <v>2</v>
      </c>
      <c r="F120" s="9" t="str">
        <f>VLOOKUP(Tableau257911[[#This Row],[PLACE QUIMPER]],PointsClassement[],2,FALSE)</f>
        <v xml:space="preserve"> </v>
      </c>
      <c r="G120" s="5" t="s">
        <v>2</v>
      </c>
      <c r="H120" s="9" t="str">
        <f>VLOOKUP(Tableau257911[[#This Row],[PLACE RIEC]],PointsClassement[],2,FALSE)</f>
        <v xml:space="preserve"> </v>
      </c>
      <c r="I120" s="5" t="s">
        <v>2</v>
      </c>
      <c r="J120" s="9" t="str">
        <f>VLOOKUP(Tableau257911[[#This Row],[PLACE QUIMPERLE]],PointsClassement[],2,FALSE)</f>
        <v xml:space="preserve"> </v>
      </c>
      <c r="K120" s="5" t="s">
        <v>2</v>
      </c>
      <c r="L120" s="9" t="str">
        <f>VLOOKUP(Tableau257911[[#This Row],[PLACE ERGUE]],PointsClassement[],2,FALSE)</f>
        <v xml:space="preserve"> </v>
      </c>
      <c r="M120" s="5" t="s">
        <v>2</v>
      </c>
      <c r="N120" s="9" t="str">
        <f>VLOOKUP(Tableau257911[[#This Row],[PLACE TREGUNC]],PointsClassement[],2,FALSE)</f>
        <v xml:space="preserve"> </v>
      </c>
      <c r="O120" s="5" t="s">
        <v>2</v>
      </c>
      <c r="P120" s="9" t="str">
        <f>VLOOKUP(Tableau257911[[#This Row],[PLACE SCAER]],PointsClassement[],2,FALSE)</f>
        <v xml:space="preserve"> </v>
      </c>
      <c r="Q120" s="5" t="s">
        <v>2</v>
      </c>
      <c r="R120" s="9" t="str">
        <f>VLOOKUP(Tableau257911[[#This Row],[PLACE GOUEZEC]],PointsClassement[],2,FALSE)</f>
        <v xml:space="preserve"> </v>
      </c>
      <c r="S120" s="7"/>
      <c r="T120" s="8">
        <f>SUM(F120,H120,J120,L120,N120,P120,R120,S120)</f>
        <v>0</v>
      </c>
    </row>
    <row r="121" spans="1:20" x14ac:dyDescent="0.3">
      <c r="A121">
        <v>116</v>
      </c>
      <c r="E121" s="3" t="s">
        <v>2</v>
      </c>
      <c r="F121" s="9" t="str">
        <f>VLOOKUP(Tableau257911[[#This Row],[PLACE QUIMPER]],PointsClassement[],2,FALSE)</f>
        <v xml:space="preserve"> </v>
      </c>
      <c r="G121" s="5" t="s">
        <v>2</v>
      </c>
      <c r="H121" s="9" t="str">
        <f>VLOOKUP(Tableau257911[[#This Row],[PLACE RIEC]],PointsClassement[],2,FALSE)</f>
        <v xml:space="preserve"> </v>
      </c>
      <c r="I121" s="5" t="s">
        <v>2</v>
      </c>
      <c r="J121" s="9" t="str">
        <f>VLOOKUP(Tableau257911[[#This Row],[PLACE QUIMPERLE]],PointsClassement[],2,FALSE)</f>
        <v xml:space="preserve"> </v>
      </c>
      <c r="K121" s="5" t="s">
        <v>2</v>
      </c>
      <c r="L121" s="9" t="str">
        <f>VLOOKUP(Tableau257911[[#This Row],[PLACE ERGUE]],PointsClassement[],2,FALSE)</f>
        <v xml:space="preserve"> </v>
      </c>
      <c r="M121" s="5" t="s">
        <v>2</v>
      </c>
      <c r="N121" s="9" t="str">
        <f>VLOOKUP(Tableau257911[[#This Row],[PLACE TREGUNC]],PointsClassement[],2,FALSE)</f>
        <v xml:space="preserve"> </v>
      </c>
      <c r="O121" s="5" t="s">
        <v>2</v>
      </c>
      <c r="P121" s="9" t="str">
        <f>VLOOKUP(Tableau257911[[#This Row],[PLACE SCAER]],PointsClassement[],2,FALSE)</f>
        <v xml:space="preserve"> </v>
      </c>
      <c r="Q121" s="5" t="s">
        <v>2</v>
      </c>
      <c r="R121" s="9" t="str">
        <f>VLOOKUP(Tableau257911[[#This Row],[PLACE GOUEZEC]],PointsClassement[],2,FALSE)</f>
        <v xml:space="preserve"> </v>
      </c>
      <c r="S121" s="7"/>
      <c r="T121" s="8">
        <f>SUM(F121,H121,J121,L121,N121,P121,R121,S121)</f>
        <v>0</v>
      </c>
    </row>
    <row r="122" spans="1:20" x14ac:dyDescent="0.3">
      <c r="A122">
        <v>117</v>
      </c>
      <c r="E122" s="3" t="s">
        <v>2</v>
      </c>
      <c r="F122" s="9" t="str">
        <f>VLOOKUP(Tableau257911[[#This Row],[PLACE QUIMPER]],PointsClassement[],2,FALSE)</f>
        <v xml:space="preserve"> </v>
      </c>
      <c r="G122" s="5" t="s">
        <v>2</v>
      </c>
      <c r="H122" s="9" t="str">
        <f>VLOOKUP(Tableau257911[[#This Row],[PLACE RIEC]],PointsClassement[],2,FALSE)</f>
        <v xml:space="preserve"> </v>
      </c>
      <c r="I122" s="5" t="s">
        <v>2</v>
      </c>
      <c r="J122" s="9" t="str">
        <f>VLOOKUP(Tableau257911[[#This Row],[PLACE QUIMPERLE]],PointsClassement[],2,FALSE)</f>
        <v xml:space="preserve"> </v>
      </c>
      <c r="K122" s="5" t="s">
        <v>2</v>
      </c>
      <c r="L122" s="9" t="str">
        <f>VLOOKUP(Tableau257911[[#This Row],[PLACE ERGUE]],PointsClassement[],2,FALSE)</f>
        <v xml:space="preserve"> </v>
      </c>
      <c r="M122" s="5" t="s">
        <v>2</v>
      </c>
      <c r="N122" s="9" t="str">
        <f>VLOOKUP(Tableau257911[[#This Row],[PLACE TREGUNC]],PointsClassement[],2,FALSE)</f>
        <v xml:space="preserve"> </v>
      </c>
      <c r="O122" s="5" t="s">
        <v>2</v>
      </c>
      <c r="P122" s="9" t="str">
        <f>VLOOKUP(Tableau257911[[#This Row],[PLACE SCAER]],PointsClassement[],2,FALSE)</f>
        <v xml:space="preserve"> </v>
      </c>
      <c r="Q122" s="5" t="s">
        <v>2</v>
      </c>
      <c r="R122" s="9" t="str">
        <f>VLOOKUP(Tableau257911[[#This Row],[PLACE GOUEZEC]],PointsClassement[],2,FALSE)</f>
        <v xml:space="preserve"> </v>
      </c>
      <c r="S122" s="7"/>
      <c r="T122" s="8">
        <f>SUM(F122,H122,J122,L122,N122,P122,R122,S122)</f>
        <v>0</v>
      </c>
    </row>
    <row r="123" spans="1:20" x14ac:dyDescent="0.3">
      <c r="A123">
        <v>118</v>
      </c>
      <c r="E123" s="3" t="s">
        <v>2</v>
      </c>
      <c r="F123" s="9" t="str">
        <f>VLOOKUP(Tableau257911[[#This Row],[PLACE QUIMPER]],PointsClassement[],2,FALSE)</f>
        <v xml:space="preserve"> </v>
      </c>
      <c r="G123" s="5" t="s">
        <v>2</v>
      </c>
      <c r="H123" s="9" t="str">
        <f>VLOOKUP(Tableau257911[[#This Row],[PLACE RIEC]],PointsClassement[],2,FALSE)</f>
        <v xml:space="preserve"> </v>
      </c>
      <c r="I123" s="5" t="s">
        <v>2</v>
      </c>
      <c r="J123" s="9" t="str">
        <f>VLOOKUP(Tableau257911[[#This Row],[PLACE QUIMPERLE]],PointsClassement[],2,FALSE)</f>
        <v xml:space="preserve"> </v>
      </c>
      <c r="K123" s="5" t="s">
        <v>2</v>
      </c>
      <c r="L123" s="9" t="str">
        <f>VLOOKUP(Tableau257911[[#This Row],[PLACE ERGUE]],PointsClassement[],2,FALSE)</f>
        <v xml:space="preserve"> </v>
      </c>
      <c r="M123" s="5" t="s">
        <v>2</v>
      </c>
      <c r="N123" s="9" t="str">
        <f>VLOOKUP(Tableau257911[[#This Row],[PLACE TREGUNC]],PointsClassement[],2,FALSE)</f>
        <v xml:space="preserve"> </v>
      </c>
      <c r="O123" s="5" t="s">
        <v>2</v>
      </c>
      <c r="P123" s="9" t="str">
        <f>VLOOKUP(Tableau257911[[#This Row],[PLACE SCAER]],PointsClassement[],2,FALSE)</f>
        <v xml:space="preserve"> </v>
      </c>
      <c r="Q123" s="5" t="s">
        <v>2</v>
      </c>
      <c r="R123" s="9" t="str">
        <f>VLOOKUP(Tableau257911[[#This Row],[PLACE GOUEZEC]],PointsClassement[],2,FALSE)</f>
        <v xml:space="preserve"> </v>
      </c>
      <c r="S123" s="7"/>
      <c r="T123" s="8">
        <f>SUM(F123,H123,J123,L123,N123,P123,R123,S123)</f>
        <v>0</v>
      </c>
    </row>
    <row r="124" spans="1:20" x14ac:dyDescent="0.3">
      <c r="A124">
        <v>119</v>
      </c>
      <c r="E124" s="3" t="s">
        <v>2</v>
      </c>
      <c r="F124" s="9" t="str">
        <f>VLOOKUP(Tableau257911[[#This Row],[PLACE QUIMPER]],PointsClassement[],2,FALSE)</f>
        <v xml:space="preserve"> </v>
      </c>
      <c r="G124" s="5" t="s">
        <v>2</v>
      </c>
      <c r="H124" s="9" t="str">
        <f>VLOOKUP(Tableau257911[[#This Row],[PLACE RIEC]],PointsClassement[],2,FALSE)</f>
        <v xml:space="preserve"> </v>
      </c>
      <c r="I124" s="5" t="s">
        <v>2</v>
      </c>
      <c r="J124" s="9" t="str">
        <f>VLOOKUP(Tableau257911[[#This Row],[PLACE QUIMPERLE]],PointsClassement[],2,FALSE)</f>
        <v xml:space="preserve"> </v>
      </c>
      <c r="K124" s="5" t="s">
        <v>2</v>
      </c>
      <c r="L124" s="9" t="str">
        <f>VLOOKUP(Tableau257911[[#This Row],[PLACE ERGUE]],PointsClassement[],2,FALSE)</f>
        <v xml:space="preserve"> </v>
      </c>
      <c r="M124" s="5" t="s">
        <v>2</v>
      </c>
      <c r="N124" s="9" t="str">
        <f>VLOOKUP(Tableau257911[[#This Row],[PLACE TREGUNC]],PointsClassement[],2,FALSE)</f>
        <v xml:space="preserve"> </v>
      </c>
      <c r="O124" s="5" t="s">
        <v>2</v>
      </c>
      <c r="P124" s="9" t="str">
        <f>VLOOKUP(Tableau257911[[#This Row],[PLACE SCAER]],PointsClassement[],2,FALSE)</f>
        <v xml:space="preserve"> </v>
      </c>
      <c r="Q124" s="5" t="s">
        <v>2</v>
      </c>
      <c r="R124" s="9" t="str">
        <f>VLOOKUP(Tableau257911[[#This Row],[PLACE GOUEZEC]],PointsClassement[],2,FALSE)</f>
        <v xml:space="preserve"> </v>
      </c>
      <c r="S124" s="7"/>
      <c r="T124" s="8">
        <f>SUM(F124,H124,J124,L124,N124,P124,R124,S124)</f>
        <v>0</v>
      </c>
    </row>
    <row r="125" spans="1:20" x14ac:dyDescent="0.3">
      <c r="A125">
        <v>120</v>
      </c>
      <c r="E125" s="3" t="s">
        <v>2</v>
      </c>
      <c r="F125" s="9" t="str">
        <f>VLOOKUP(Tableau257911[[#This Row],[PLACE QUIMPER]],PointsClassement[],2,FALSE)</f>
        <v xml:space="preserve"> </v>
      </c>
      <c r="G125" s="5" t="s">
        <v>2</v>
      </c>
      <c r="H125" s="9" t="str">
        <f>VLOOKUP(Tableau257911[[#This Row],[PLACE RIEC]],PointsClassement[],2,FALSE)</f>
        <v xml:space="preserve"> </v>
      </c>
      <c r="I125" s="5" t="s">
        <v>2</v>
      </c>
      <c r="J125" s="9" t="str">
        <f>VLOOKUP(Tableau257911[[#This Row],[PLACE QUIMPERLE]],PointsClassement[],2,FALSE)</f>
        <v xml:space="preserve"> </v>
      </c>
      <c r="K125" s="5" t="s">
        <v>2</v>
      </c>
      <c r="L125" s="9" t="str">
        <f>VLOOKUP(Tableau257911[[#This Row],[PLACE ERGUE]],PointsClassement[],2,FALSE)</f>
        <v xml:space="preserve"> </v>
      </c>
      <c r="M125" s="5" t="s">
        <v>2</v>
      </c>
      <c r="N125" s="9" t="str">
        <f>VLOOKUP(Tableau257911[[#This Row],[PLACE TREGUNC]],PointsClassement[],2,FALSE)</f>
        <v xml:space="preserve"> </v>
      </c>
      <c r="O125" s="5" t="s">
        <v>2</v>
      </c>
      <c r="P125" s="9" t="str">
        <f>VLOOKUP(Tableau257911[[#This Row],[PLACE SCAER]],PointsClassement[],2,FALSE)</f>
        <v xml:space="preserve"> </v>
      </c>
      <c r="Q125" s="5" t="s">
        <v>2</v>
      </c>
      <c r="R125" s="9" t="str">
        <f>VLOOKUP(Tableau257911[[#This Row],[PLACE GOUEZEC]],PointsClassement[],2,FALSE)</f>
        <v xml:space="preserve"> </v>
      </c>
      <c r="S125" s="7"/>
      <c r="T125" s="8">
        <f>SUM(F125,H125,J125,L125,N125,P125,R125,S125)</f>
        <v>0</v>
      </c>
    </row>
    <row r="126" spans="1:20" x14ac:dyDescent="0.3">
      <c r="A126">
        <v>121</v>
      </c>
      <c r="E126" s="3" t="s">
        <v>2</v>
      </c>
      <c r="F126" s="9" t="str">
        <f>VLOOKUP(Tableau257911[[#This Row],[PLACE QUIMPER]],PointsClassement[],2,FALSE)</f>
        <v xml:space="preserve"> </v>
      </c>
      <c r="G126" s="5" t="s">
        <v>2</v>
      </c>
      <c r="H126" s="9" t="str">
        <f>VLOOKUP(Tableau257911[[#This Row],[PLACE RIEC]],PointsClassement[],2,FALSE)</f>
        <v xml:space="preserve"> </v>
      </c>
      <c r="I126" s="5" t="s">
        <v>2</v>
      </c>
      <c r="J126" s="9" t="str">
        <f>VLOOKUP(Tableau257911[[#This Row],[PLACE QUIMPERLE]],PointsClassement[],2,FALSE)</f>
        <v xml:space="preserve"> </v>
      </c>
      <c r="K126" s="5" t="s">
        <v>2</v>
      </c>
      <c r="L126" s="9" t="str">
        <f>VLOOKUP(Tableau257911[[#This Row],[PLACE ERGUE]],PointsClassement[],2,FALSE)</f>
        <v xml:space="preserve"> </v>
      </c>
      <c r="M126" s="5" t="s">
        <v>2</v>
      </c>
      <c r="N126" s="9" t="str">
        <f>VLOOKUP(Tableau257911[[#This Row],[PLACE TREGUNC]],PointsClassement[],2,FALSE)</f>
        <v xml:space="preserve"> </v>
      </c>
      <c r="O126" s="5" t="s">
        <v>2</v>
      </c>
      <c r="P126" s="9" t="str">
        <f>VLOOKUP(Tableau257911[[#This Row],[PLACE SCAER]],PointsClassement[],2,FALSE)</f>
        <v xml:space="preserve"> </v>
      </c>
      <c r="Q126" s="5" t="s">
        <v>2</v>
      </c>
      <c r="R126" s="9" t="str">
        <f>VLOOKUP(Tableau257911[[#This Row],[PLACE GOUEZEC]],PointsClassement[],2,FALSE)</f>
        <v xml:space="preserve"> </v>
      </c>
      <c r="S126" s="7"/>
      <c r="T126" s="8">
        <f>SUM(F126,H126,J126,L126,N126,P126,R126,S126)</f>
        <v>0</v>
      </c>
    </row>
    <row r="127" spans="1:20" x14ac:dyDescent="0.3">
      <c r="A127">
        <v>122</v>
      </c>
      <c r="E127" s="3" t="s">
        <v>2</v>
      </c>
      <c r="F127" s="9" t="str">
        <f>VLOOKUP(Tableau257911[[#This Row],[PLACE QUIMPER]],PointsClassement[],2,FALSE)</f>
        <v xml:space="preserve"> </v>
      </c>
      <c r="G127" s="5" t="s">
        <v>2</v>
      </c>
      <c r="H127" s="9" t="str">
        <f>VLOOKUP(Tableau257911[[#This Row],[PLACE RIEC]],PointsClassement[],2,FALSE)</f>
        <v xml:space="preserve"> </v>
      </c>
      <c r="I127" s="5" t="s">
        <v>2</v>
      </c>
      <c r="J127" s="9" t="str">
        <f>VLOOKUP(Tableau257911[[#This Row],[PLACE QUIMPERLE]],PointsClassement[],2,FALSE)</f>
        <v xml:space="preserve"> </v>
      </c>
      <c r="K127" s="5" t="s">
        <v>2</v>
      </c>
      <c r="L127" s="9" t="str">
        <f>VLOOKUP(Tableau257911[[#This Row],[PLACE ERGUE]],PointsClassement[],2,FALSE)</f>
        <v xml:space="preserve"> </v>
      </c>
      <c r="M127" s="5" t="s">
        <v>2</v>
      </c>
      <c r="N127" s="9" t="str">
        <f>VLOOKUP(Tableau257911[[#This Row],[PLACE TREGUNC]],PointsClassement[],2,FALSE)</f>
        <v xml:space="preserve"> </v>
      </c>
      <c r="O127" s="5" t="s">
        <v>2</v>
      </c>
      <c r="P127" s="9" t="str">
        <f>VLOOKUP(Tableau257911[[#This Row],[PLACE SCAER]],PointsClassement[],2,FALSE)</f>
        <v xml:space="preserve"> </v>
      </c>
      <c r="Q127" s="5" t="s">
        <v>2</v>
      </c>
      <c r="R127" s="9" t="str">
        <f>VLOOKUP(Tableau257911[[#This Row],[PLACE GOUEZEC]],PointsClassement[],2,FALSE)</f>
        <v xml:space="preserve"> </v>
      </c>
      <c r="S127" s="7"/>
      <c r="T127" s="8">
        <f>SUM(F127,H127,J127,L127,N127,P127,R127,S127)</f>
        <v>0</v>
      </c>
    </row>
    <row r="128" spans="1:20" x14ac:dyDescent="0.3">
      <c r="A128">
        <v>123</v>
      </c>
      <c r="E128" s="3" t="s">
        <v>2</v>
      </c>
      <c r="F128" s="9" t="str">
        <f>VLOOKUP(Tableau257911[[#This Row],[PLACE QUIMPER]],PointsClassement[],2,FALSE)</f>
        <v xml:space="preserve"> </v>
      </c>
      <c r="G128" s="5" t="s">
        <v>2</v>
      </c>
      <c r="H128" s="9" t="str">
        <f>VLOOKUP(Tableau257911[[#This Row],[PLACE RIEC]],PointsClassement[],2,FALSE)</f>
        <v xml:space="preserve"> </v>
      </c>
      <c r="I128" s="5" t="s">
        <v>2</v>
      </c>
      <c r="J128" s="9" t="str">
        <f>VLOOKUP(Tableau257911[[#This Row],[PLACE QUIMPERLE]],PointsClassement[],2,FALSE)</f>
        <v xml:space="preserve"> </v>
      </c>
      <c r="K128" s="5" t="s">
        <v>2</v>
      </c>
      <c r="L128" s="9" t="str">
        <f>VLOOKUP(Tableau257911[[#This Row],[PLACE ERGUE]],PointsClassement[],2,FALSE)</f>
        <v xml:space="preserve"> </v>
      </c>
      <c r="M128" s="5" t="s">
        <v>2</v>
      </c>
      <c r="N128" s="9" t="str">
        <f>VLOOKUP(Tableau257911[[#This Row],[PLACE TREGUNC]],PointsClassement[],2,FALSE)</f>
        <v xml:space="preserve"> </v>
      </c>
      <c r="O128" s="5" t="s">
        <v>2</v>
      </c>
      <c r="P128" s="9" t="str">
        <f>VLOOKUP(Tableau257911[[#This Row],[PLACE SCAER]],PointsClassement[],2,FALSE)</f>
        <v xml:space="preserve"> </v>
      </c>
      <c r="Q128" s="5" t="s">
        <v>2</v>
      </c>
      <c r="R128" s="9" t="str">
        <f>VLOOKUP(Tableau257911[[#This Row],[PLACE GOUEZEC]],PointsClassement[],2,FALSE)</f>
        <v xml:space="preserve"> </v>
      </c>
      <c r="S128" s="7"/>
      <c r="T128" s="8">
        <f>SUM(F128,H128,J128,L128,N128,P128,R128,S128)</f>
        <v>0</v>
      </c>
    </row>
    <row r="129" spans="1:20" x14ac:dyDescent="0.3">
      <c r="A129">
        <v>124</v>
      </c>
      <c r="E129" s="3" t="s">
        <v>2</v>
      </c>
      <c r="F129" s="9" t="str">
        <f>VLOOKUP(Tableau257911[[#This Row],[PLACE QUIMPER]],PointsClassement[],2,FALSE)</f>
        <v xml:space="preserve"> </v>
      </c>
      <c r="G129" s="5" t="s">
        <v>2</v>
      </c>
      <c r="H129" s="9" t="str">
        <f>VLOOKUP(Tableau257911[[#This Row],[PLACE RIEC]],PointsClassement[],2,FALSE)</f>
        <v xml:space="preserve"> </v>
      </c>
      <c r="I129" s="5" t="s">
        <v>2</v>
      </c>
      <c r="J129" s="9" t="str">
        <f>VLOOKUP(Tableau257911[[#This Row],[PLACE QUIMPERLE]],PointsClassement[],2,FALSE)</f>
        <v xml:space="preserve"> </v>
      </c>
      <c r="K129" s="5" t="s">
        <v>2</v>
      </c>
      <c r="L129" s="9" t="str">
        <f>VLOOKUP(Tableau257911[[#This Row],[PLACE ERGUE]],PointsClassement[],2,FALSE)</f>
        <v xml:space="preserve"> </v>
      </c>
      <c r="M129" s="5" t="s">
        <v>2</v>
      </c>
      <c r="N129" s="9" t="str">
        <f>VLOOKUP(Tableau257911[[#This Row],[PLACE TREGUNC]],PointsClassement[],2,FALSE)</f>
        <v xml:space="preserve"> </v>
      </c>
      <c r="O129" s="5" t="s">
        <v>2</v>
      </c>
      <c r="P129" s="9" t="str">
        <f>VLOOKUP(Tableau257911[[#This Row],[PLACE SCAER]],PointsClassement[],2,FALSE)</f>
        <v xml:space="preserve"> </v>
      </c>
      <c r="Q129" s="5" t="s">
        <v>2</v>
      </c>
      <c r="R129" s="9" t="str">
        <f>VLOOKUP(Tableau257911[[#This Row],[PLACE GOUEZEC]],PointsClassement[],2,FALSE)</f>
        <v xml:space="preserve"> </v>
      </c>
      <c r="S129" s="7"/>
      <c r="T129" s="8">
        <f>SUM(F129,H129,J129,L129,N129,P129,R129,S129)</f>
        <v>0</v>
      </c>
    </row>
    <row r="130" spans="1:20" x14ac:dyDescent="0.3">
      <c r="A130">
        <v>125</v>
      </c>
      <c r="E130" s="3" t="s">
        <v>2</v>
      </c>
      <c r="F130" s="9" t="str">
        <f>VLOOKUP(Tableau257911[[#This Row],[PLACE QUIMPER]],PointsClassement[],2,FALSE)</f>
        <v xml:space="preserve"> </v>
      </c>
      <c r="G130" s="5" t="s">
        <v>2</v>
      </c>
      <c r="H130" s="9" t="str">
        <f>VLOOKUP(Tableau257911[[#This Row],[PLACE RIEC]],PointsClassement[],2,FALSE)</f>
        <v xml:space="preserve"> </v>
      </c>
      <c r="I130" s="5" t="s">
        <v>2</v>
      </c>
      <c r="J130" s="9" t="str">
        <f>VLOOKUP(Tableau257911[[#This Row],[PLACE QUIMPERLE]],PointsClassement[],2,FALSE)</f>
        <v xml:space="preserve"> </v>
      </c>
      <c r="K130" s="5" t="s">
        <v>2</v>
      </c>
      <c r="L130" s="9" t="str">
        <f>VLOOKUP(Tableau257911[[#This Row],[PLACE ERGUE]],PointsClassement[],2,FALSE)</f>
        <v xml:space="preserve"> </v>
      </c>
      <c r="M130" s="5" t="s">
        <v>2</v>
      </c>
      <c r="N130" s="9" t="str">
        <f>VLOOKUP(Tableau257911[[#This Row],[PLACE TREGUNC]],PointsClassement[],2,FALSE)</f>
        <v xml:space="preserve"> </v>
      </c>
      <c r="O130" s="5" t="s">
        <v>2</v>
      </c>
      <c r="P130" s="9" t="str">
        <f>VLOOKUP(Tableau257911[[#This Row],[PLACE SCAER]],PointsClassement[],2,FALSE)</f>
        <v xml:space="preserve"> </v>
      </c>
      <c r="Q130" s="5" t="s">
        <v>2</v>
      </c>
      <c r="R130" s="9" t="str">
        <f>VLOOKUP(Tableau257911[[#This Row],[PLACE GOUEZEC]],PointsClassement[],2,FALSE)</f>
        <v xml:space="preserve"> </v>
      </c>
      <c r="S130" s="7"/>
      <c r="T130" s="8">
        <f>SUM(F130,H130,J130,L130,N130,P130,R130,S130)</f>
        <v>0</v>
      </c>
    </row>
    <row r="131" spans="1:20" x14ac:dyDescent="0.3">
      <c r="A131">
        <v>126</v>
      </c>
      <c r="E131" s="3" t="s">
        <v>2</v>
      </c>
      <c r="F131" s="9" t="str">
        <f>VLOOKUP(Tableau257911[[#This Row],[PLACE QUIMPER]],PointsClassement[],2,FALSE)</f>
        <v xml:space="preserve"> </v>
      </c>
      <c r="G131" s="5" t="s">
        <v>2</v>
      </c>
      <c r="H131" s="9" t="str">
        <f>VLOOKUP(Tableau257911[[#This Row],[PLACE RIEC]],PointsClassement[],2,FALSE)</f>
        <v xml:space="preserve"> </v>
      </c>
      <c r="I131" s="5" t="s">
        <v>2</v>
      </c>
      <c r="J131" s="9" t="str">
        <f>VLOOKUP(Tableau257911[[#This Row],[PLACE QUIMPERLE]],PointsClassement[],2,FALSE)</f>
        <v xml:space="preserve"> </v>
      </c>
      <c r="K131" s="5" t="s">
        <v>2</v>
      </c>
      <c r="L131" s="9" t="str">
        <f>VLOOKUP(Tableau257911[[#This Row],[PLACE ERGUE]],PointsClassement[],2,FALSE)</f>
        <v xml:space="preserve"> </v>
      </c>
      <c r="M131" s="5" t="s">
        <v>2</v>
      </c>
      <c r="N131" s="9" t="str">
        <f>VLOOKUP(Tableau257911[[#This Row],[PLACE TREGUNC]],PointsClassement[],2,FALSE)</f>
        <v xml:space="preserve"> </v>
      </c>
      <c r="O131" s="5" t="s">
        <v>2</v>
      </c>
      <c r="P131" s="9" t="str">
        <f>VLOOKUP(Tableau257911[[#This Row],[PLACE SCAER]],PointsClassement[],2,FALSE)</f>
        <v xml:space="preserve"> </v>
      </c>
      <c r="Q131" s="5" t="s">
        <v>2</v>
      </c>
      <c r="R131" s="9" t="str">
        <f>VLOOKUP(Tableau257911[[#This Row],[PLACE GOUEZEC]],PointsClassement[],2,FALSE)</f>
        <v xml:space="preserve"> </v>
      </c>
      <c r="S131" s="7"/>
      <c r="T131" s="8">
        <f>SUM(F131,H131,J131,L131,N131,P131,R131,S131)</f>
        <v>0</v>
      </c>
    </row>
    <row r="132" spans="1:20" x14ac:dyDescent="0.3">
      <c r="A132">
        <v>127</v>
      </c>
      <c r="E132" s="3" t="s">
        <v>2</v>
      </c>
      <c r="F132" s="9" t="str">
        <f>VLOOKUP(Tableau257911[[#This Row],[PLACE QUIMPER]],PointsClassement[],2,FALSE)</f>
        <v xml:space="preserve"> </v>
      </c>
      <c r="G132" s="5" t="s">
        <v>2</v>
      </c>
      <c r="H132" s="9" t="str">
        <f>VLOOKUP(Tableau257911[[#This Row],[PLACE RIEC]],PointsClassement[],2,FALSE)</f>
        <v xml:space="preserve"> </v>
      </c>
      <c r="I132" s="5" t="s">
        <v>2</v>
      </c>
      <c r="J132" s="9" t="str">
        <f>VLOOKUP(Tableau257911[[#This Row],[PLACE QUIMPERLE]],PointsClassement[],2,FALSE)</f>
        <v xml:space="preserve"> </v>
      </c>
      <c r="K132" s="5" t="s">
        <v>2</v>
      </c>
      <c r="L132" s="9" t="str">
        <f>VLOOKUP(Tableau257911[[#This Row],[PLACE ERGUE]],PointsClassement[],2,FALSE)</f>
        <v xml:space="preserve"> </v>
      </c>
      <c r="M132" s="5" t="s">
        <v>2</v>
      </c>
      <c r="N132" s="9" t="str">
        <f>VLOOKUP(Tableau257911[[#This Row],[PLACE TREGUNC]],PointsClassement[],2,FALSE)</f>
        <v xml:space="preserve"> </v>
      </c>
      <c r="O132" s="5" t="s">
        <v>2</v>
      </c>
      <c r="P132" s="9" t="str">
        <f>VLOOKUP(Tableau257911[[#This Row],[PLACE SCAER]],PointsClassement[],2,FALSE)</f>
        <v xml:space="preserve"> </v>
      </c>
      <c r="Q132" s="5" t="s">
        <v>2</v>
      </c>
      <c r="R132" s="9" t="str">
        <f>VLOOKUP(Tableau257911[[#This Row],[PLACE GOUEZEC]],PointsClassement[],2,FALSE)</f>
        <v xml:space="preserve"> </v>
      </c>
      <c r="S132" s="7"/>
      <c r="T132" s="8">
        <f>SUM(F132,H132,J132,L132,N132,P132,R132,S132)</f>
        <v>0</v>
      </c>
    </row>
    <row r="133" spans="1:20" x14ac:dyDescent="0.3">
      <c r="A133">
        <v>128</v>
      </c>
      <c r="E133" s="3" t="s">
        <v>2</v>
      </c>
      <c r="F133" s="9" t="str">
        <f>VLOOKUP(Tableau257911[[#This Row],[PLACE QUIMPER]],PointsClassement[],2,FALSE)</f>
        <v xml:space="preserve"> </v>
      </c>
      <c r="G133" s="5" t="s">
        <v>2</v>
      </c>
      <c r="H133" s="9" t="str">
        <f>VLOOKUP(Tableau257911[[#This Row],[PLACE RIEC]],PointsClassement[],2,FALSE)</f>
        <v xml:space="preserve"> </v>
      </c>
      <c r="I133" s="5" t="s">
        <v>2</v>
      </c>
      <c r="J133" s="9" t="str">
        <f>VLOOKUP(Tableau257911[[#This Row],[PLACE QUIMPERLE]],PointsClassement[],2,FALSE)</f>
        <v xml:space="preserve"> </v>
      </c>
      <c r="K133" s="5" t="s">
        <v>2</v>
      </c>
      <c r="L133" s="9" t="str">
        <f>VLOOKUP(Tableau257911[[#This Row],[PLACE ERGUE]],PointsClassement[],2,FALSE)</f>
        <v xml:space="preserve"> </v>
      </c>
      <c r="M133" s="5" t="s">
        <v>2</v>
      </c>
      <c r="N133" s="9" t="str">
        <f>VLOOKUP(Tableau257911[[#This Row],[PLACE TREGUNC]],PointsClassement[],2,FALSE)</f>
        <v xml:space="preserve"> </v>
      </c>
      <c r="O133" s="5" t="s">
        <v>2</v>
      </c>
      <c r="P133" s="9" t="str">
        <f>VLOOKUP(Tableau257911[[#This Row],[PLACE SCAER]],PointsClassement[],2,FALSE)</f>
        <v xml:space="preserve"> </v>
      </c>
      <c r="Q133" s="5" t="s">
        <v>2</v>
      </c>
      <c r="R133" s="9" t="str">
        <f>VLOOKUP(Tableau257911[[#This Row],[PLACE GOUEZEC]],PointsClassement[],2,FALSE)</f>
        <v xml:space="preserve"> </v>
      </c>
      <c r="S133" s="7"/>
      <c r="T133" s="8">
        <f>SUM(F133,H133,J133,L133,N133,P133,R133,S133)</f>
        <v>0</v>
      </c>
    </row>
    <row r="134" spans="1:20" x14ac:dyDescent="0.3">
      <c r="A134">
        <v>129</v>
      </c>
      <c r="E134" s="3" t="s">
        <v>2</v>
      </c>
      <c r="F134" s="9" t="str">
        <f>VLOOKUP(Tableau257911[[#This Row],[PLACE QUIMPER]],PointsClassement[],2,FALSE)</f>
        <v xml:space="preserve"> </v>
      </c>
      <c r="G134" s="5" t="s">
        <v>2</v>
      </c>
      <c r="H134" s="9" t="str">
        <f>VLOOKUP(Tableau257911[[#This Row],[PLACE RIEC]],PointsClassement[],2,FALSE)</f>
        <v xml:space="preserve"> </v>
      </c>
      <c r="I134" s="5" t="s">
        <v>2</v>
      </c>
      <c r="J134" s="9" t="str">
        <f>VLOOKUP(Tableau257911[[#This Row],[PLACE QUIMPERLE]],PointsClassement[],2,FALSE)</f>
        <v xml:space="preserve"> </v>
      </c>
      <c r="K134" s="5" t="s">
        <v>2</v>
      </c>
      <c r="L134" s="9" t="str">
        <f>VLOOKUP(Tableau257911[[#This Row],[PLACE ERGUE]],PointsClassement[],2,FALSE)</f>
        <v xml:space="preserve"> </v>
      </c>
      <c r="M134" s="5" t="s">
        <v>2</v>
      </c>
      <c r="N134" s="9" t="str">
        <f>VLOOKUP(Tableau257911[[#This Row],[PLACE TREGUNC]],PointsClassement[],2,FALSE)</f>
        <v xml:space="preserve"> </v>
      </c>
      <c r="O134" s="5" t="s">
        <v>2</v>
      </c>
      <c r="P134" s="9" t="str">
        <f>VLOOKUP(Tableau257911[[#This Row],[PLACE SCAER]],PointsClassement[],2,FALSE)</f>
        <v xml:space="preserve"> </v>
      </c>
      <c r="Q134" s="5" t="s">
        <v>2</v>
      </c>
      <c r="R134" s="9" t="str">
        <f>VLOOKUP(Tableau257911[[#This Row],[PLACE GOUEZEC]],PointsClassement[],2,FALSE)</f>
        <v xml:space="preserve"> </v>
      </c>
      <c r="S134" s="7"/>
      <c r="T134" s="8">
        <f>SUM(F134,H134,J134,L134,N134,P134,R134,S134)</f>
        <v>0</v>
      </c>
    </row>
    <row r="135" spans="1:20" x14ac:dyDescent="0.3">
      <c r="A135">
        <v>130</v>
      </c>
      <c r="E135" s="3" t="s">
        <v>2</v>
      </c>
      <c r="F135" s="9" t="str">
        <f>VLOOKUP(Tableau257911[[#This Row],[PLACE QUIMPER]],PointsClassement[],2,FALSE)</f>
        <v xml:space="preserve"> </v>
      </c>
      <c r="G135" s="5" t="s">
        <v>2</v>
      </c>
      <c r="H135" s="9" t="str">
        <f>VLOOKUP(Tableau257911[[#This Row],[PLACE RIEC]],PointsClassement[],2,FALSE)</f>
        <v xml:space="preserve"> </v>
      </c>
      <c r="I135" s="5" t="s">
        <v>2</v>
      </c>
      <c r="J135" s="9" t="str">
        <f>VLOOKUP(Tableau257911[[#This Row],[PLACE QUIMPERLE]],PointsClassement[],2,FALSE)</f>
        <v xml:space="preserve"> </v>
      </c>
      <c r="K135" s="5" t="s">
        <v>2</v>
      </c>
      <c r="L135" s="9" t="str">
        <f>VLOOKUP(Tableau257911[[#This Row],[PLACE ERGUE]],PointsClassement[],2,FALSE)</f>
        <v xml:space="preserve"> </v>
      </c>
      <c r="M135" s="5" t="s">
        <v>2</v>
      </c>
      <c r="N135" s="9" t="str">
        <f>VLOOKUP(Tableau257911[[#This Row],[PLACE TREGUNC]],PointsClassement[],2,FALSE)</f>
        <v xml:space="preserve"> </v>
      </c>
      <c r="O135" s="5" t="s">
        <v>2</v>
      </c>
      <c r="P135" s="9" t="str">
        <f>VLOOKUP(Tableau257911[[#This Row],[PLACE SCAER]],PointsClassement[],2,FALSE)</f>
        <v xml:space="preserve"> </v>
      </c>
      <c r="Q135" s="5" t="s">
        <v>2</v>
      </c>
      <c r="R135" s="9" t="str">
        <f>VLOOKUP(Tableau257911[[#This Row],[PLACE GOUEZEC]],PointsClassement[],2,FALSE)</f>
        <v xml:space="preserve"> </v>
      </c>
      <c r="S135" s="7"/>
      <c r="T135" s="8">
        <f>SUM(F135,H135,J135,L135,N135,P135,R135,S135)</f>
        <v>0</v>
      </c>
    </row>
    <row r="136" spans="1:20" x14ac:dyDescent="0.3">
      <c r="A136">
        <v>131</v>
      </c>
      <c r="E136" s="3" t="s">
        <v>2</v>
      </c>
      <c r="F136" s="9" t="str">
        <f>VLOOKUP(Tableau257911[[#This Row],[PLACE QUIMPER]],PointsClassement[],2,FALSE)</f>
        <v xml:space="preserve"> </v>
      </c>
      <c r="G136" s="5" t="s">
        <v>2</v>
      </c>
      <c r="H136" s="9" t="str">
        <f>VLOOKUP(Tableau257911[[#This Row],[PLACE RIEC]],PointsClassement[],2,FALSE)</f>
        <v xml:space="preserve"> </v>
      </c>
      <c r="I136" s="5" t="s">
        <v>2</v>
      </c>
      <c r="J136" s="9" t="str">
        <f>VLOOKUP(Tableau257911[[#This Row],[PLACE QUIMPERLE]],PointsClassement[],2,FALSE)</f>
        <v xml:space="preserve"> </v>
      </c>
      <c r="K136" s="5" t="s">
        <v>2</v>
      </c>
      <c r="L136" s="9" t="str">
        <f>VLOOKUP(Tableau257911[[#This Row],[PLACE ERGUE]],PointsClassement[],2,FALSE)</f>
        <v xml:space="preserve"> </v>
      </c>
      <c r="M136" s="5" t="s">
        <v>2</v>
      </c>
      <c r="N136" s="9" t="str">
        <f>VLOOKUP(Tableau257911[[#This Row],[PLACE TREGUNC]],PointsClassement[],2,FALSE)</f>
        <v xml:space="preserve"> </v>
      </c>
      <c r="O136" s="5" t="s">
        <v>2</v>
      </c>
      <c r="P136" s="9" t="str">
        <f>VLOOKUP(Tableau257911[[#This Row],[PLACE SCAER]],PointsClassement[],2,FALSE)</f>
        <v xml:space="preserve"> </v>
      </c>
      <c r="Q136" s="5" t="s">
        <v>2</v>
      </c>
      <c r="R136" s="9" t="str">
        <f>VLOOKUP(Tableau257911[[#This Row],[PLACE GOUEZEC]],PointsClassement[],2,FALSE)</f>
        <v xml:space="preserve"> </v>
      </c>
      <c r="S136" s="7"/>
      <c r="T136" s="8">
        <f>SUM(F136,H136,J136,L136,N136,P136,R136,S136)</f>
        <v>0</v>
      </c>
    </row>
    <row r="137" spans="1:20" x14ac:dyDescent="0.3">
      <c r="A137">
        <v>132</v>
      </c>
      <c r="E137" s="3" t="s">
        <v>2</v>
      </c>
      <c r="F137" s="9" t="str">
        <f>VLOOKUP(Tableau257911[[#This Row],[PLACE QUIMPER]],PointsClassement[],2,FALSE)</f>
        <v xml:space="preserve"> </v>
      </c>
      <c r="G137" s="5" t="s">
        <v>2</v>
      </c>
      <c r="H137" s="9" t="str">
        <f>VLOOKUP(Tableau257911[[#This Row],[PLACE RIEC]],PointsClassement[],2,FALSE)</f>
        <v xml:space="preserve"> </v>
      </c>
      <c r="I137" s="5" t="s">
        <v>2</v>
      </c>
      <c r="J137" s="9" t="str">
        <f>VLOOKUP(Tableau257911[[#This Row],[PLACE QUIMPERLE]],PointsClassement[],2,FALSE)</f>
        <v xml:space="preserve"> </v>
      </c>
      <c r="K137" s="5" t="s">
        <v>2</v>
      </c>
      <c r="L137" s="9" t="str">
        <f>VLOOKUP(Tableau257911[[#This Row],[PLACE ERGUE]],PointsClassement[],2,FALSE)</f>
        <v xml:space="preserve"> </v>
      </c>
      <c r="M137" s="5" t="s">
        <v>2</v>
      </c>
      <c r="N137" s="9" t="str">
        <f>VLOOKUP(Tableau257911[[#This Row],[PLACE TREGUNC]],PointsClassement[],2,FALSE)</f>
        <v xml:space="preserve"> </v>
      </c>
      <c r="O137" s="5" t="s">
        <v>2</v>
      </c>
      <c r="P137" s="9" t="str">
        <f>VLOOKUP(Tableau257911[[#This Row],[PLACE SCAER]],PointsClassement[],2,FALSE)</f>
        <v xml:space="preserve"> </v>
      </c>
      <c r="Q137" s="5" t="s">
        <v>2</v>
      </c>
      <c r="R137" s="9" t="str">
        <f>VLOOKUP(Tableau257911[[#This Row],[PLACE GOUEZEC]],PointsClassement[],2,FALSE)</f>
        <v xml:space="preserve"> </v>
      </c>
      <c r="S137" s="7"/>
      <c r="T137" s="8">
        <f>SUM(F137,H137,J137,L137,N137,P137,R137,S137)</f>
        <v>0</v>
      </c>
    </row>
    <row r="138" spans="1:20" x14ac:dyDescent="0.3">
      <c r="A138">
        <v>133</v>
      </c>
      <c r="E138" s="3" t="s">
        <v>2</v>
      </c>
      <c r="F138" s="9" t="str">
        <f>VLOOKUP(Tableau257911[[#This Row],[PLACE QUIMPER]],PointsClassement[],2,FALSE)</f>
        <v xml:space="preserve"> </v>
      </c>
      <c r="G138" s="5" t="s">
        <v>2</v>
      </c>
      <c r="H138" s="9" t="str">
        <f>VLOOKUP(Tableau257911[[#This Row],[PLACE RIEC]],PointsClassement[],2,FALSE)</f>
        <v xml:space="preserve"> </v>
      </c>
      <c r="I138" s="5" t="s">
        <v>2</v>
      </c>
      <c r="J138" s="9" t="str">
        <f>VLOOKUP(Tableau257911[[#This Row],[PLACE QUIMPERLE]],PointsClassement[],2,FALSE)</f>
        <v xml:space="preserve"> </v>
      </c>
      <c r="K138" s="5" t="s">
        <v>2</v>
      </c>
      <c r="L138" s="9" t="str">
        <f>VLOOKUP(Tableau257911[[#This Row],[PLACE ERGUE]],PointsClassement[],2,FALSE)</f>
        <v xml:space="preserve"> </v>
      </c>
      <c r="M138" s="5" t="s">
        <v>2</v>
      </c>
      <c r="N138" s="9" t="str">
        <f>VLOOKUP(Tableau257911[[#This Row],[PLACE TREGUNC]],PointsClassement[],2,FALSE)</f>
        <v xml:space="preserve"> </v>
      </c>
      <c r="O138" s="5" t="s">
        <v>2</v>
      </c>
      <c r="P138" s="9" t="str">
        <f>VLOOKUP(Tableau257911[[#This Row],[PLACE SCAER]],PointsClassement[],2,FALSE)</f>
        <v xml:space="preserve"> </v>
      </c>
      <c r="Q138" s="5" t="s">
        <v>2</v>
      </c>
      <c r="R138" s="9" t="str">
        <f>VLOOKUP(Tableau257911[[#This Row],[PLACE GOUEZEC]],PointsClassement[],2,FALSE)</f>
        <v xml:space="preserve"> </v>
      </c>
      <c r="S138" s="7"/>
      <c r="T138" s="8">
        <f>SUM(F138,H138,J138,L138,N138,P138,R138,S138)</f>
        <v>0</v>
      </c>
    </row>
    <row r="139" spans="1:20" x14ac:dyDescent="0.3">
      <c r="A139">
        <v>134</v>
      </c>
      <c r="E139" s="3" t="s">
        <v>2</v>
      </c>
      <c r="F139" s="9" t="str">
        <f>VLOOKUP(Tableau257911[[#This Row],[PLACE QUIMPER]],PointsClassement[],2,FALSE)</f>
        <v xml:space="preserve"> </v>
      </c>
      <c r="G139" s="5" t="s">
        <v>2</v>
      </c>
      <c r="H139" s="9" t="str">
        <f>VLOOKUP(Tableau257911[[#This Row],[PLACE RIEC]],PointsClassement[],2,FALSE)</f>
        <v xml:space="preserve"> </v>
      </c>
      <c r="I139" s="5" t="s">
        <v>2</v>
      </c>
      <c r="J139" s="9" t="str">
        <f>VLOOKUP(Tableau257911[[#This Row],[PLACE QUIMPERLE]],PointsClassement[],2,FALSE)</f>
        <v xml:space="preserve"> </v>
      </c>
      <c r="K139" s="5" t="s">
        <v>2</v>
      </c>
      <c r="L139" s="9" t="str">
        <f>VLOOKUP(Tableau257911[[#This Row],[PLACE ERGUE]],PointsClassement[],2,FALSE)</f>
        <v xml:space="preserve"> </v>
      </c>
      <c r="M139" s="5" t="s">
        <v>2</v>
      </c>
      <c r="N139" s="9" t="str">
        <f>VLOOKUP(Tableau257911[[#This Row],[PLACE TREGUNC]],PointsClassement[],2,FALSE)</f>
        <v xml:space="preserve"> </v>
      </c>
      <c r="O139" s="5" t="s">
        <v>2</v>
      </c>
      <c r="P139" s="9" t="str">
        <f>VLOOKUP(Tableau257911[[#This Row],[PLACE SCAER]],PointsClassement[],2,FALSE)</f>
        <v xml:space="preserve"> </v>
      </c>
      <c r="Q139" s="5" t="s">
        <v>2</v>
      </c>
      <c r="R139" s="9" t="str">
        <f>VLOOKUP(Tableau257911[[#This Row],[PLACE GOUEZEC]],PointsClassement[],2,FALSE)</f>
        <v xml:space="preserve"> </v>
      </c>
      <c r="S139" s="7"/>
      <c r="T139" s="8">
        <f>SUM(F139,H139,J139,L139,N139,P139,R139,S139)</f>
        <v>0</v>
      </c>
    </row>
    <row r="140" spans="1:20" x14ac:dyDescent="0.3">
      <c r="A140">
        <v>135</v>
      </c>
      <c r="E140" s="3" t="s">
        <v>2</v>
      </c>
      <c r="F140" s="9" t="str">
        <f>VLOOKUP(Tableau257911[[#This Row],[PLACE QUIMPER]],PointsClassement[],2,FALSE)</f>
        <v xml:space="preserve"> </v>
      </c>
      <c r="G140" s="5" t="s">
        <v>2</v>
      </c>
      <c r="H140" s="9" t="str">
        <f>VLOOKUP(Tableau257911[[#This Row],[PLACE RIEC]],PointsClassement[],2,FALSE)</f>
        <v xml:space="preserve"> </v>
      </c>
      <c r="I140" s="5" t="s">
        <v>2</v>
      </c>
      <c r="J140" s="9" t="str">
        <f>VLOOKUP(Tableau257911[[#This Row],[PLACE QUIMPERLE]],PointsClassement[],2,FALSE)</f>
        <v xml:space="preserve"> </v>
      </c>
      <c r="K140" s="5" t="s">
        <v>2</v>
      </c>
      <c r="L140" s="9" t="str">
        <f>VLOOKUP(Tableau257911[[#This Row],[PLACE ERGUE]],PointsClassement[],2,FALSE)</f>
        <v xml:space="preserve"> </v>
      </c>
      <c r="M140" s="5" t="s">
        <v>2</v>
      </c>
      <c r="N140" s="9" t="str">
        <f>VLOOKUP(Tableau257911[[#This Row],[PLACE TREGUNC]],PointsClassement[],2,FALSE)</f>
        <v xml:space="preserve"> </v>
      </c>
      <c r="O140" s="5" t="s">
        <v>2</v>
      </c>
      <c r="P140" s="9" t="str">
        <f>VLOOKUP(Tableau257911[[#This Row],[PLACE SCAER]],PointsClassement[],2,FALSE)</f>
        <v xml:space="preserve"> </v>
      </c>
      <c r="Q140" s="5" t="s">
        <v>2</v>
      </c>
      <c r="R140" s="9" t="str">
        <f>VLOOKUP(Tableau257911[[#This Row],[PLACE GOUEZEC]],PointsClassement[],2,FALSE)</f>
        <v xml:space="preserve"> </v>
      </c>
      <c r="S140" s="7"/>
      <c r="T140" s="8">
        <f>SUM(F140,H140,J140,L140,N140,P140,R140,S140)</f>
        <v>0</v>
      </c>
    </row>
    <row r="141" spans="1:20" x14ac:dyDescent="0.3">
      <c r="A141">
        <v>136</v>
      </c>
      <c r="E141" s="3" t="s">
        <v>2</v>
      </c>
      <c r="F141" s="9" t="str">
        <f>VLOOKUP(Tableau257911[[#This Row],[PLACE QUIMPER]],PointsClassement[],2,FALSE)</f>
        <v xml:space="preserve"> </v>
      </c>
      <c r="G141" s="5" t="s">
        <v>2</v>
      </c>
      <c r="H141" s="9" t="str">
        <f>VLOOKUP(Tableau257911[[#This Row],[PLACE RIEC]],PointsClassement[],2,FALSE)</f>
        <v xml:space="preserve"> </v>
      </c>
      <c r="I141" s="5" t="s">
        <v>2</v>
      </c>
      <c r="J141" s="9" t="str">
        <f>VLOOKUP(Tableau257911[[#This Row],[PLACE QUIMPERLE]],PointsClassement[],2,FALSE)</f>
        <v xml:space="preserve"> </v>
      </c>
      <c r="K141" s="5" t="s">
        <v>2</v>
      </c>
      <c r="L141" s="9" t="str">
        <f>VLOOKUP(Tableau257911[[#This Row],[PLACE ERGUE]],PointsClassement[],2,FALSE)</f>
        <v xml:space="preserve"> </v>
      </c>
      <c r="M141" s="5" t="s">
        <v>2</v>
      </c>
      <c r="N141" s="9" t="str">
        <f>VLOOKUP(Tableau257911[[#This Row],[PLACE TREGUNC]],PointsClassement[],2,FALSE)</f>
        <v xml:space="preserve"> </v>
      </c>
      <c r="O141" s="5" t="s">
        <v>2</v>
      </c>
      <c r="P141" s="9" t="str">
        <f>VLOOKUP(Tableau257911[[#This Row],[PLACE SCAER]],PointsClassement[],2,FALSE)</f>
        <v xml:space="preserve"> </v>
      </c>
      <c r="Q141" s="5" t="s">
        <v>2</v>
      </c>
      <c r="R141" s="9" t="str">
        <f>VLOOKUP(Tableau257911[[#This Row],[PLACE GOUEZEC]],PointsClassement[],2,FALSE)</f>
        <v xml:space="preserve"> </v>
      </c>
      <c r="S141" s="7"/>
      <c r="T141" s="8">
        <f>SUM(F141,H141,J141,L141,N141,P141,R141,S141)</f>
        <v>0</v>
      </c>
    </row>
    <row r="142" spans="1:20" x14ac:dyDescent="0.3">
      <c r="A142">
        <v>137</v>
      </c>
      <c r="E142" s="3" t="s">
        <v>2</v>
      </c>
      <c r="F142" s="9" t="str">
        <f>VLOOKUP(Tableau257911[[#This Row],[PLACE QUIMPER]],PointsClassement[],2,FALSE)</f>
        <v xml:space="preserve"> </v>
      </c>
      <c r="G142" s="5" t="s">
        <v>2</v>
      </c>
      <c r="H142" s="9" t="str">
        <f>VLOOKUP(Tableau257911[[#This Row],[PLACE RIEC]],PointsClassement[],2,FALSE)</f>
        <v xml:space="preserve"> </v>
      </c>
      <c r="I142" s="5" t="s">
        <v>2</v>
      </c>
      <c r="J142" s="9" t="str">
        <f>VLOOKUP(Tableau257911[[#This Row],[PLACE QUIMPERLE]],PointsClassement[],2,FALSE)</f>
        <v xml:space="preserve"> </v>
      </c>
      <c r="K142" s="5" t="s">
        <v>2</v>
      </c>
      <c r="L142" s="9" t="str">
        <f>VLOOKUP(Tableau257911[[#This Row],[PLACE ERGUE]],PointsClassement[],2,FALSE)</f>
        <v xml:space="preserve"> </v>
      </c>
      <c r="M142" s="5" t="s">
        <v>2</v>
      </c>
      <c r="N142" s="9" t="str">
        <f>VLOOKUP(Tableau257911[[#This Row],[PLACE TREGUNC]],PointsClassement[],2,FALSE)</f>
        <v xml:space="preserve"> </v>
      </c>
      <c r="O142" s="5" t="s">
        <v>2</v>
      </c>
      <c r="P142" s="9" t="str">
        <f>VLOOKUP(Tableau257911[[#This Row],[PLACE SCAER]],PointsClassement[],2,FALSE)</f>
        <v xml:space="preserve"> </v>
      </c>
      <c r="Q142" s="5" t="s">
        <v>2</v>
      </c>
      <c r="R142" s="9" t="str">
        <f>VLOOKUP(Tableau257911[[#This Row],[PLACE GOUEZEC]],PointsClassement[],2,FALSE)</f>
        <v xml:space="preserve"> </v>
      </c>
      <c r="S142" s="7"/>
      <c r="T142" s="8">
        <f>SUM(F142,H142,J142,L142,N142,P142,R142,S142)</f>
        <v>0</v>
      </c>
    </row>
    <row r="143" spans="1:20" x14ac:dyDescent="0.3">
      <c r="A143">
        <v>138</v>
      </c>
      <c r="E143" s="3" t="s">
        <v>2</v>
      </c>
      <c r="F143" s="9" t="str">
        <f>VLOOKUP(Tableau257911[[#This Row],[PLACE QUIMPER]],PointsClassement[],2,FALSE)</f>
        <v xml:space="preserve"> </v>
      </c>
      <c r="G143" s="5" t="s">
        <v>2</v>
      </c>
      <c r="H143" s="9" t="str">
        <f>VLOOKUP(Tableau257911[[#This Row],[PLACE RIEC]],PointsClassement[],2,FALSE)</f>
        <v xml:space="preserve"> </v>
      </c>
      <c r="I143" s="5" t="s">
        <v>2</v>
      </c>
      <c r="J143" s="9" t="str">
        <f>VLOOKUP(Tableau257911[[#This Row],[PLACE QUIMPERLE]],PointsClassement[],2,FALSE)</f>
        <v xml:space="preserve"> </v>
      </c>
      <c r="K143" s="5" t="s">
        <v>2</v>
      </c>
      <c r="L143" s="9" t="str">
        <f>VLOOKUP(Tableau257911[[#This Row],[PLACE ERGUE]],PointsClassement[],2,FALSE)</f>
        <v xml:space="preserve"> </v>
      </c>
      <c r="M143" s="5" t="s">
        <v>2</v>
      </c>
      <c r="N143" s="9" t="str">
        <f>VLOOKUP(Tableau257911[[#This Row],[PLACE TREGUNC]],PointsClassement[],2,FALSE)</f>
        <v xml:space="preserve"> </v>
      </c>
      <c r="O143" s="5" t="s">
        <v>2</v>
      </c>
      <c r="P143" s="9" t="str">
        <f>VLOOKUP(Tableau257911[[#This Row],[PLACE SCAER]],PointsClassement[],2,FALSE)</f>
        <v xml:space="preserve"> </v>
      </c>
      <c r="Q143" s="5" t="s">
        <v>2</v>
      </c>
      <c r="R143" s="9" t="str">
        <f>VLOOKUP(Tableau257911[[#This Row],[PLACE GOUEZEC]],PointsClassement[],2,FALSE)</f>
        <v xml:space="preserve"> </v>
      </c>
      <c r="S143" s="7"/>
      <c r="T143" s="8">
        <f>SUM(F143,H143,J143,L143,N143,P143,R143,S143)</f>
        <v>0</v>
      </c>
    </row>
    <row r="144" spans="1:20" x14ac:dyDescent="0.3">
      <c r="A144">
        <v>139</v>
      </c>
      <c r="E144" s="3" t="s">
        <v>2</v>
      </c>
      <c r="F144" s="9" t="str">
        <f>VLOOKUP(Tableau257911[[#This Row],[PLACE QUIMPER]],PointsClassement[],2,FALSE)</f>
        <v xml:space="preserve"> </v>
      </c>
      <c r="G144" s="5" t="s">
        <v>2</v>
      </c>
      <c r="H144" s="9" t="str">
        <f>VLOOKUP(Tableau257911[[#This Row],[PLACE RIEC]],PointsClassement[],2,FALSE)</f>
        <v xml:space="preserve"> </v>
      </c>
      <c r="I144" s="5" t="s">
        <v>2</v>
      </c>
      <c r="J144" s="9" t="str">
        <f>VLOOKUP(Tableau257911[[#This Row],[PLACE QUIMPERLE]],PointsClassement[],2,FALSE)</f>
        <v xml:space="preserve"> </v>
      </c>
      <c r="K144" s="5" t="s">
        <v>2</v>
      </c>
      <c r="L144" s="9" t="str">
        <f>VLOOKUP(Tableau257911[[#This Row],[PLACE ERGUE]],PointsClassement[],2,FALSE)</f>
        <v xml:space="preserve"> </v>
      </c>
      <c r="M144" s="5" t="s">
        <v>2</v>
      </c>
      <c r="N144" s="9" t="str">
        <f>VLOOKUP(Tableau257911[[#This Row],[PLACE TREGUNC]],PointsClassement[],2,FALSE)</f>
        <v xml:space="preserve"> </v>
      </c>
      <c r="O144" s="5" t="s">
        <v>2</v>
      </c>
      <c r="P144" s="9" t="str">
        <f>VLOOKUP(Tableau257911[[#This Row],[PLACE SCAER]],PointsClassement[],2,FALSE)</f>
        <v xml:space="preserve"> </v>
      </c>
      <c r="Q144" s="5" t="s">
        <v>2</v>
      </c>
      <c r="R144" s="9" t="str">
        <f>VLOOKUP(Tableau257911[[#This Row],[PLACE GOUEZEC]],PointsClassement[],2,FALSE)</f>
        <v xml:space="preserve"> </v>
      </c>
      <c r="S144" s="7"/>
      <c r="T144" s="8">
        <f>SUM(F144,H144,J144,L144,N144,P144,R144,S144)</f>
        <v>0</v>
      </c>
    </row>
    <row r="145" spans="1:20" x14ac:dyDescent="0.3">
      <c r="A145">
        <v>140</v>
      </c>
      <c r="E145" s="3" t="s">
        <v>2</v>
      </c>
      <c r="F145" s="9" t="str">
        <f>VLOOKUP(Tableau257911[[#This Row],[PLACE QUIMPER]],PointsClassement[],2,FALSE)</f>
        <v xml:space="preserve"> </v>
      </c>
      <c r="G145" s="5" t="s">
        <v>2</v>
      </c>
      <c r="H145" s="9" t="str">
        <f>VLOOKUP(Tableau257911[[#This Row],[PLACE RIEC]],PointsClassement[],2,FALSE)</f>
        <v xml:space="preserve"> </v>
      </c>
      <c r="I145" s="5" t="s">
        <v>2</v>
      </c>
      <c r="J145" s="9" t="str">
        <f>VLOOKUP(Tableau257911[[#This Row],[PLACE QUIMPERLE]],PointsClassement[],2,FALSE)</f>
        <v xml:space="preserve"> </v>
      </c>
      <c r="K145" s="5" t="s">
        <v>2</v>
      </c>
      <c r="L145" s="9" t="str">
        <f>VLOOKUP(Tableau257911[[#This Row],[PLACE ERGUE]],PointsClassement[],2,FALSE)</f>
        <v xml:space="preserve"> </v>
      </c>
      <c r="M145" s="5" t="s">
        <v>2</v>
      </c>
      <c r="N145" s="9" t="str">
        <f>VLOOKUP(Tableau257911[[#This Row],[PLACE TREGUNC]],PointsClassement[],2,FALSE)</f>
        <v xml:space="preserve"> </v>
      </c>
      <c r="O145" s="5" t="s">
        <v>2</v>
      </c>
      <c r="P145" s="9" t="str">
        <f>VLOOKUP(Tableau257911[[#This Row],[PLACE SCAER]],PointsClassement[],2,FALSE)</f>
        <v xml:space="preserve"> </v>
      </c>
      <c r="Q145" s="5" t="s">
        <v>2</v>
      </c>
      <c r="R145" s="9" t="str">
        <f>VLOOKUP(Tableau257911[[#This Row],[PLACE GOUEZEC]],PointsClassement[],2,FALSE)</f>
        <v xml:space="preserve"> </v>
      </c>
      <c r="S145" s="7"/>
      <c r="T145" s="8">
        <f>SUM(F145,H145,J145,L145,N145,P145,R145,S145)</f>
        <v>0</v>
      </c>
    </row>
    <row r="146" spans="1:20" x14ac:dyDescent="0.3">
      <c r="A146">
        <v>141</v>
      </c>
      <c r="E146" s="3" t="s">
        <v>2</v>
      </c>
      <c r="F146" s="9" t="str">
        <f>VLOOKUP(Tableau257911[[#This Row],[PLACE QUIMPER]],PointsClassement[],2,FALSE)</f>
        <v xml:space="preserve"> </v>
      </c>
      <c r="G146" s="5" t="s">
        <v>2</v>
      </c>
      <c r="H146" s="9" t="str">
        <f>VLOOKUP(Tableau257911[[#This Row],[PLACE RIEC]],PointsClassement[],2,FALSE)</f>
        <v xml:space="preserve"> </v>
      </c>
      <c r="I146" s="5" t="s">
        <v>2</v>
      </c>
      <c r="J146" s="9" t="str">
        <f>VLOOKUP(Tableau257911[[#This Row],[PLACE QUIMPERLE]],PointsClassement[],2,FALSE)</f>
        <v xml:space="preserve"> </v>
      </c>
      <c r="K146" s="5" t="s">
        <v>2</v>
      </c>
      <c r="L146" s="9" t="str">
        <f>VLOOKUP(Tableau257911[[#This Row],[PLACE ERGUE]],PointsClassement[],2,FALSE)</f>
        <v xml:space="preserve"> </v>
      </c>
      <c r="M146" s="5" t="s">
        <v>2</v>
      </c>
      <c r="N146" s="9" t="str">
        <f>VLOOKUP(Tableau257911[[#This Row],[PLACE TREGUNC]],PointsClassement[],2,FALSE)</f>
        <v xml:space="preserve"> </v>
      </c>
      <c r="O146" s="5" t="s">
        <v>2</v>
      </c>
      <c r="P146" s="9" t="str">
        <f>VLOOKUP(Tableau257911[[#This Row],[PLACE SCAER]],PointsClassement[],2,FALSE)</f>
        <v xml:space="preserve"> </v>
      </c>
      <c r="Q146" s="5" t="s">
        <v>2</v>
      </c>
      <c r="R146" s="9" t="str">
        <f>VLOOKUP(Tableau257911[[#This Row],[PLACE GOUEZEC]],PointsClassement[],2,FALSE)</f>
        <v xml:space="preserve"> </v>
      </c>
      <c r="S146" s="7"/>
      <c r="T146" s="8">
        <f>SUM(F146,H146,J146,L146,N146,P146,R146,S146)</f>
        <v>0</v>
      </c>
    </row>
    <row r="147" spans="1:20" x14ac:dyDescent="0.3">
      <c r="A147">
        <v>142</v>
      </c>
      <c r="E147" s="3" t="s">
        <v>2</v>
      </c>
      <c r="F147" s="9" t="str">
        <f>VLOOKUP(Tableau257911[[#This Row],[PLACE QUIMPER]],PointsClassement[],2,FALSE)</f>
        <v xml:space="preserve"> </v>
      </c>
      <c r="G147" s="5" t="s">
        <v>2</v>
      </c>
      <c r="H147" s="9" t="str">
        <f>VLOOKUP(Tableau257911[[#This Row],[PLACE RIEC]],PointsClassement[],2,FALSE)</f>
        <v xml:space="preserve"> </v>
      </c>
      <c r="I147" s="5" t="s">
        <v>2</v>
      </c>
      <c r="J147" s="9" t="str">
        <f>VLOOKUP(Tableau257911[[#This Row],[PLACE QUIMPERLE]],PointsClassement[],2,FALSE)</f>
        <v xml:space="preserve"> </v>
      </c>
      <c r="K147" s="5" t="s">
        <v>2</v>
      </c>
      <c r="L147" s="9" t="str">
        <f>VLOOKUP(Tableau257911[[#This Row],[PLACE ERGUE]],PointsClassement[],2,FALSE)</f>
        <v xml:space="preserve"> </v>
      </c>
      <c r="M147" s="5" t="s">
        <v>2</v>
      </c>
      <c r="N147" s="9" t="str">
        <f>VLOOKUP(Tableau257911[[#This Row],[PLACE TREGUNC]],PointsClassement[],2,FALSE)</f>
        <v xml:space="preserve"> </v>
      </c>
      <c r="O147" s="5" t="s">
        <v>2</v>
      </c>
      <c r="P147" s="9" t="str">
        <f>VLOOKUP(Tableau257911[[#This Row],[PLACE SCAER]],PointsClassement[],2,FALSE)</f>
        <v xml:space="preserve"> </v>
      </c>
      <c r="Q147" s="5" t="s">
        <v>2</v>
      </c>
      <c r="R147" s="9" t="str">
        <f>VLOOKUP(Tableau257911[[#This Row],[PLACE GOUEZEC]],PointsClassement[],2,FALSE)</f>
        <v xml:space="preserve"> </v>
      </c>
      <c r="S147" s="7"/>
      <c r="T147" s="8">
        <f>SUM(F147,H147,J147,L147,N147,P147,R147,S147)</f>
        <v>0</v>
      </c>
    </row>
    <row r="148" spans="1:20" x14ac:dyDescent="0.3">
      <c r="A148">
        <v>143</v>
      </c>
      <c r="E148" s="3" t="s">
        <v>2</v>
      </c>
      <c r="F148" s="9" t="str">
        <f>VLOOKUP(Tableau257911[[#This Row],[PLACE QUIMPER]],PointsClassement[],2,FALSE)</f>
        <v xml:space="preserve"> </v>
      </c>
      <c r="G148" s="5" t="s">
        <v>2</v>
      </c>
      <c r="H148" s="9" t="str">
        <f>VLOOKUP(Tableau257911[[#This Row],[PLACE RIEC]],PointsClassement[],2,FALSE)</f>
        <v xml:space="preserve"> </v>
      </c>
      <c r="I148" s="5" t="s">
        <v>2</v>
      </c>
      <c r="J148" s="9" t="str">
        <f>VLOOKUP(Tableau257911[[#This Row],[PLACE QUIMPERLE]],PointsClassement[],2,FALSE)</f>
        <v xml:space="preserve"> </v>
      </c>
      <c r="K148" s="5" t="s">
        <v>2</v>
      </c>
      <c r="L148" s="9" t="str">
        <f>VLOOKUP(Tableau257911[[#This Row],[PLACE ERGUE]],PointsClassement[],2,FALSE)</f>
        <v xml:space="preserve"> </v>
      </c>
      <c r="M148" s="5" t="s">
        <v>2</v>
      </c>
      <c r="N148" s="9" t="str">
        <f>VLOOKUP(Tableau257911[[#This Row],[PLACE TREGUNC]],PointsClassement[],2,FALSE)</f>
        <v xml:space="preserve"> </v>
      </c>
      <c r="O148" s="5" t="s">
        <v>2</v>
      </c>
      <c r="P148" s="9" t="str">
        <f>VLOOKUP(Tableau257911[[#This Row],[PLACE SCAER]],PointsClassement[],2,FALSE)</f>
        <v xml:space="preserve"> </v>
      </c>
      <c r="Q148" s="5" t="s">
        <v>2</v>
      </c>
      <c r="R148" s="9" t="str">
        <f>VLOOKUP(Tableau257911[[#This Row],[PLACE GOUEZEC]],PointsClassement[],2,FALSE)</f>
        <v xml:space="preserve"> </v>
      </c>
      <c r="S148" s="7"/>
      <c r="T148" s="8">
        <f>SUM(F148,H148,J148,L148,N148,P148,R148,S148)</f>
        <v>0</v>
      </c>
    </row>
    <row r="149" spans="1:20" x14ac:dyDescent="0.3">
      <c r="A149">
        <v>144</v>
      </c>
      <c r="E149" s="3" t="s">
        <v>2</v>
      </c>
      <c r="F149" s="9" t="str">
        <f>VLOOKUP(Tableau257911[[#This Row],[PLACE QUIMPER]],PointsClassement[],2,FALSE)</f>
        <v xml:space="preserve"> </v>
      </c>
      <c r="G149" s="5" t="s">
        <v>2</v>
      </c>
      <c r="H149" s="9" t="str">
        <f>VLOOKUP(Tableau257911[[#This Row],[PLACE RIEC]],PointsClassement[],2,FALSE)</f>
        <v xml:space="preserve"> </v>
      </c>
      <c r="I149" s="5" t="s">
        <v>2</v>
      </c>
      <c r="J149" s="9" t="str">
        <f>VLOOKUP(Tableau257911[[#This Row],[PLACE QUIMPERLE]],PointsClassement[],2,FALSE)</f>
        <v xml:space="preserve"> </v>
      </c>
      <c r="K149" s="5" t="s">
        <v>2</v>
      </c>
      <c r="L149" s="9" t="str">
        <f>VLOOKUP(Tableau257911[[#This Row],[PLACE ERGUE]],PointsClassement[],2,FALSE)</f>
        <v xml:space="preserve"> </v>
      </c>
      <c r="M149" s="5" t="s">
        <v>2</v>
      </c>
      <c r="N149" s="9" t="str">
        <f>VLOOKUP(Tableau257911[[#This Row],[PLACE TREGUNC]],PointsClassement[],2,FALSE)</f>
        <v xml:space="preserve"> </v>
      </c>
      <c r="O149" s="5" t="s">
        <v>2</v>
      </c>
      <c r="P149" s="9" t="str">
        <f>VLOOKUP(Tableau257911[[#This Row],[PLACE SCAER]],PointsClassement[],2,FALSE)</f>
        <v xml:space="preserve"> </v>
      </c>
      <c r="Q149" s="5" t="s">
        <v>2</v>
      </c>
      <c r="R149" s="9" t="str">
        <f>VLOOKUP(Tableau257911[[#This Row],[PLACE GOUEZEC]],PointsClassement[],2,FALSE)</f>
        <v xml:space="preserve"> </v>
      </c>
      <c r="S149" s="7"/>
      <c r="T149" s="8">
        <f>SUM(F149,H149,J149,L149,N149,P149,R149,S149)</f>
        <v>0</v>
      </c>
    </row>
    <row r="150" spans="1:20" x14ac:dyDescent="0.3">
      <c r="A150">
        <v>145</v>
      </c>
      <c r="E150" s="3" t="s">
        <v>2</v>
      </c>
      <c r="F150" s="9" t="str">
        <f>VLOOKUP(Tableau257911[[#This Row],[PLACE QUIMPER]],PointsClassement[],2,FALSE)</f>
        <v xml:space="preserve"> </v>
      </c>
      <c r="G150" s="5" t="s">
        <v>2</v>
      </c>
      <c r="H150" s="9" t="str">
        <f>VLOOKUP(Tableau257911[[#This Row],[PLACE RIEC]],PointsClassement[],2,FALSE)</f>
        <v xml:space="preserve"> </v>
      </c>
      <c r="I150" s="5" t="s">
        <v>2</v>
      </c>
      <c r="J150" s="9" t="str">
        <f>VLOOKUP(Tableau257911[[#This Row],[PLACE QUIMPERLE]],PointsClassement[],2,FALSE)</f>
        <v xml:space="preserve"> </v>
      </c>
      <c r="K150" s="5" t="s">
        <v>2</v>
      </c>
      <c r="L150" s="9" t="str">
        <f>VLOOKUP(Tableau257911[[#This Row],[PLACE ERGUE]],PointsClassement[],2,FALSE)</f>
        <v xml:space="preserve"> </v>
      </c>
      <c r="M150" s="5" t="s">
        <v>2</v>
      </c>
      <c r="N150" s="9" t="str">
        <f>VLOOKUP(Tableau257911[[#This Row],[PLACE TREGUNC]],PointsClassement[],2,FALSE)</f>
        <v xml:space="preserve"> </v>
      </c>
      <c r="O150" s="5" t="s">
        <v>2</v>
      </c>
      <c r="P150" s="9" t="str">
        <f>VLOOKUP(Tableau257911[[#This Row],[PLACE SCAER]],PointsClassement[],2,FALSE)</f>
        <v xml:space="preserve"> </v>
      </c>
      <c r="Q150" s="5" t="s">
        <v>2</v>
      </c>
      <c r="R150" s="9" t="str">
        <f>VLOOKUP(Tableau257911[[#This Row],[PLACE GOUEZEC]],PointsClassement[],2,FALSE)</f>
        <v xml:space="preserve"> </v>
      </c>
      <c r="S150" s="7"/>
      <c r="T150" s="8">
        <f>SUM(F150,H150,J150,L150,N150,P150,R150,S150)</f>
        <v>0</v>
      </c>
    </row>
    <row r="151" spans="1:20" x14ac:dyDescent="0.3">
      <c r="A151">
        <v>146</v>
      </c>
      <c r="E151" s="3" t="s">
        <v>2</v>
      </c>
      <c r="F151" s="9" t="str">
        <f>VLOOKUP(Tableau257911[[#This Row],[PLACE QUIMPER]],PointsClassement[],2,FALSE)</f>
        <v xml:space="preserve"> </v>
      </c>
      <c r="G151" s="5" t="s">
        <v>2</v>
      </c>
      <c r="H151" s="9" t="str">
        <f>VLOOKUP(Tableau257911[[#This Row],[PLACE RIEC]],PointsClassement[],2,FALSE)</f>
        <v xml:space="preserve"> </v>
      </c>
      <c r="I151" s="5" t="s">
        <v>2</v>
      </c>
      <c r="J151" s="9" t="str">
        <f>VLOOKUP(Tableau257911[[#This Row],[PLACE QUIMPERLE]],PointsClassement[],2,FALSE)</f>
        <v xml:space="preserve"> </v>
      </c>
      <c r="K151" s="5" t="s">
        <v>2</v>
      </c>
      <c r="L151" s="9" t="str">
        <f>VLOOKUP(Tableau257911[[#This Row],[PLACE ERGUE]],PointsClassement[],2,FALSE)</f>
        <v xml:space="preserve"> </v>
      </c>
      <c r="M151" s="5" t="s">
        <v>2</v>
      </c>
      <c r="N151" s="9" t="str">
        <f>VLOOKUP(Tableau257911[[#This Row],[PLACE TREGUNC]],PointsClassement[],2,FALSE)</f>
        <v xml:space="preserve"> </v>
      </c>
      <c r="O151" s="5" t="s">
        <v>2</v>
      </c>
      <c r="P151" s="9" t="str">
        <f>VLOOKUP(Tableau257911[[#This Row],[PLACE SCAER]],PointsClassement[],2,FALSE)</f>
        <v xml:space="preserve"> </v>
      </c>
      <c r="Q151" s="5" t="s">
        <v>2</v>
      </c>
      <c r="R151" s="9" t="str">
        <f>VLOOKUP(Tableau257911[[#This Row],[PLACE GOUEZEC]],PointsClassement[],2,FALSE)</f>
        <v xml:space="preserve"> </v>
      </c>
      <c r="S151" s="7"/>
      <c r="T151" s="8">
        <f>SUM(F151,H151,J151,L151,N151,P151,R151,S151)</f>
        <v>0</v>
      </c>
    </row>
    <row r="152" spans="1:20" x14ac:dyDescent="0.3">
      <c r="A152">
        <v>147</v>
      </c>
      <c r="E152" s="3" t="s">
        <v>2</v>
      </c>
      <c r="F152" s="9" t="str">
        <f>VLOOKUP(Tableau257911[[#This Row],[PLACE QUIMPER]],PointsClassement[],2,FALSE)</f>
        <v xml:space="preserve"> </v>
      </c>
      <c r="G152" s="5" t="s">
        <v>2</v>
      </c>
      <c r="H152" s="9" t="str">
        <f>VLOOKUP(Tableau257911[[#This Row],[PLACE RIEC]],PointsClassement[],2,FALSE)</f>
        <v xml:space="preserve"> </v>
      </c>
      <c r="I152" s="5" t="s">
        <v>2</v>
      </c>
      <c r="J152" s="9" t="str">
        <f>VLOOKUP(Tableau257911[[#This Row],[PLACE QUIMPERLE]],PointsClassement[],2,FALSE)</f>
        <v xml:space="preserve"> </v>
      </c>
      <c r="K152" s="5" t="s">
        <v>2</v>
      </c>
      <c r="L152" s="9" t="str">
        <f>VLOOKUP(Tableau257911[[#This Row],[PLACE ERGUE]],PointsClassement[],2,FALSE)</f>
        <v xml:space="preserve"> </v>
      </c>
      <c r="M152" s="5" t="s">
        <v>2</v>
      </c>
      <c r="N152" s="9" t="str">
        <f>VLOOKUP(Tableau257911[[#This Row],[PLACE TREGUNC]],PointsClassement[],2,FALSE)</f>
        <v xml:space="preserve"> </v>
      </c>
      <c r="O152" s="5" t="s">
        <v>2</v>
      </c>
      <c r="P152" s="9" t="str">
        <f>VLOOKUP(Tableau257911[[#This Row],[PLACE SCAER]],PointsClassement[],2,FALSE)</f>
        <v xml:space="preserve"> </v>
      </c>
      <c r="Q152" s="5" t="s">
        <v>2</v>
      </c>
      <c r="R152" s="9" t="str">
        <f>VLOOKUP(Tableau257911[[#This Row],[PLACE GOUEZEC]],PointsClassement[],2,FALSE)</f>
        <v xml:space="preserve"> </v>
      </c>
      <c r="S152" s="7"/>
      <c r="T152" s="8">
        <f>SUM(F152,H152,J152,L152,N152,P152,R152,S152)</f>
        <v>0</v>
      </c>
    </row>
    <row r="153" spans="1:20" x14ac:dyDescent="0.3">
      <c r="A153">
        <v>148</v>
      </c>
      <c r="E153" s="3" t="s">
        <v>2</v>
      </c>
      <c r="F153" s="9" t="str">
        <f>VLOOKUP(Tableau257911[[#This Row],[PLACE QUIMPER]],PointsClassement[],2,FALSE)</f>
        <v xml:space="preserve"> </v>
      </c>
      <c r="G153" s="5" t="s">
        <v>2</v>
      </c>
      <c r="H153" s="9" t="str">
        <f>VLOOKUP(Tableau257911[[#This Row],[PLACE RIEC]],PointsClassement[],2,FALSE)</f>
        <v xml:space="preserve"> </v>
      </c>
      <c r="I153" s="5" t="s">
        <v>2</v>
      </c>
      <c r="J153" s="9" t="str">
        <f>VLOOKUP(Tableau257911[[#This Row],[PLACE QUIMPERLE]],PointsClassement[],2,FALSE)</f>
        <v xml:space="preserve"> </v>
      </c>
      <c r="K153" s="5" t="s">
        <v>2</v>
      </c>
      <c r="L153" s="9" t="str">
        <f>VLOOKUP(Tableau257911[[#This Row],[PLACE ERGUE]],PointsClassement[],2,FALSE)</f>
        <v xml:space="preserve"> </v>
      </c>
      <c r="M153" s="5" t="s">
        <v>2</v>
      </c>
      <c r="N153" s="9" t="str">
        <f>VLOOKUP(Tableau257911[[#This Row],[PLACE TREGUNC]],PointsClassement[],2,FALSE)</f>
        <v xml:space="preserve"> </v>
      </c>
      <c r="O153" s="5" t="s">
        <v>2</v>
      </c>
      <c r="P153" s="9" t="str">
        <f>VLOOKUP(Tableau257911[[#This Row],[PLACE SCAER]],PointsClassement[],2,FALSE)</f>
        <v xml:space="preserve"> </v>
      </c>
      <c r="Q153" s="5" t="s">
        <v>2</v>
      </c>
      <c r="R153" s="9" t="str">
        <f>VLOOKUP(Tableau257911[[#This Row],[PLACE GOUEZEC]],PointsClassement[],2,FALSE)</f>
        <v xml:space="preserve"> </v>
      </c>
      <c r="S153" s="7"/>
      <c r="T153" s="8">
        <f>SUM(F153,H153,J153,L153,N153,P153,R153,S153)</f>
        <v>0</v>
      </c>
    </row>
    <row r="154" spans="1:20" x14ac:dyDescent="0.3">
      <c r="A154">
        <v>149</v>
      </c>
      <c r="E154" s="3" t="s">
        <v>2</v>
      </c>
      <c r="F154" s="9" t="str">
        <f>VLOOKUP(Tableau257911[[#This Row],[PLACE QUIMPER]],PointsClassement[],2,FALSE)</f>
        <v xml:space="preserve"> </v>
      </c>
      <c r="G154" s="5" t="s">
        <v>2</v>
      </c>
      <c r="H154" s="9" t="str">
        <f>VLOOKUP(Tableau257911[[#This Row],[PLACE RIEC]],PointsClassement[],2,FALSE)</f>
        <v xml:space="preserve"> </v>
      </c>
      <c r="I154" s="5" t="s">
        <v>2</v>
      </c>
      <c r="J154" s="9" t="str">
        <f>VLOOKUP(Tableau257911[[#This Row],[PLACE QUIMPERLE]],PointsClassement[],2,FALSE)</f>
        <v xml:space="preserve"> </v>
      </c>
      <c r="K154" s="5" t="s">
        <v>2</v>
      </c>
      <c r="L154" s="9" t="str">
        <f>VLOOKUP(Tableau257911[[#This Row],[PLACE ERGUE]],PointsClassement[],2,FALSE)</f>
        <v xml:space="preserve"> </v>
      </c>
      <c r="M154" s="5" t="s">
        <v>2</v>
      </c>
      <c r="N154" s="9" t="str">
        <f>VLOOKUP(Tableau257911[[#This Row],[PLACE TREGUNC]],PointsClassement[],2,FALSE)</f>
        <v xml:space="preserve"> </v>
      </c>
      <c r="O154" s="5" t="s">
        <v>2</v>
      </c>
      <c r="P154" s="9" t="str">
        <f>VLOOKUP(Tableau257911[[#This Row],[PLACE SCAER]],PointsClassement[],2,FALSE)</f>
        <v xml:space="preserve"> </v>
      </c>
      <c r="Q154" s="5" t="s">
        <v>2</v>
      </c>
      <c r="R154" s="9" t="str">
        <f>VLOOKUP(Tableau257911[[#This Row],[PLACE GOUEZEC]],PointsClassement[],2,FALSE)</f>
        <v xml:space="preserve"> </v>
      </c>
      <c r="S154" s="7"/>
      <c r="T154" s="8">
        <f>SUM(F154,H154,J154,L154,N154,P154,R154,S154)</f>
        <v>0</v>
      </c>
    </row>
    <row r="155" spans="1:20" x14ac:dyDescent="0.3">
      <c r="A155">
        <v>150</v>
      </c>
      <c r="E155" s="3" t="s">
        <v>2</v>
      </c>
      <c r="F155" s="9" t="str">
        <f>VLOOKUP(Tableau257911[[#This Row],[PLACE QUIMPER]],PointsClassement[],2,FALSE)</f>
        <v xml:space="preserve"> </v>
      </c>
      <c r="G155" s="5" t="s">
        <v>2</v>
      </c>
      <c r="H155" s="9" t="str">
        <f>VLOOKUP(Tableau257911[[#This Row],[PLACE RIEC]],PointsClassement[],2,FALSE)</f>
        <v xml:space="preserve"> </v>
      </c>
      <c r="I155" s="5" t="s">
        <v>2</v>
      </c>
      <c r="J155" s="9" t="str">
        <f>VLOOKUP(Tableau257911[[#This Row],[PLACE QUIMPERLE]],PointsClassement[],2,FALSE)</f>
        <v xml:space="preserve"> </v>
      </c>
      <c r="K155" s="5" t="s">
        <v>2</v>
      </c>
      <c r="L155" s="9" t="str">
        <f>VLOOKUP(Tableau257911[[#This Row],[PLACE ERGUE]],PointsClassement[],2,FALSE)</f>
        <v xml:space="preserve"> </v>
      </c>
      <c r="M155" s="5" t="s">
        <v>2</v>
      </c>
      <c r="N155" s="9" t="str">
        <f>VLOOKUP(Tableau257911[[#This Row],[PLACE TREGUNC]],PointsClassement[],2,FALSE)</f>
        <v xml:space="preserve"> </v>
      </c>
      <c r="O155" s="5" t="s">
        <v>2</v>
      </c>
      <c r="P155" s="9" t="str">
        <f>VLOOKUP(Tableau257911[[#This Row],[PLACE SCAER]],PointsClassement[],2,FALSE)</f>
        <v xml:space="preserve"> </v>
      </c>
      <c r="Q155" s="5" t="s">
        <v>2</v>
      </c>
      <c r="R155" s="9" t="str">
        <f>VLOOKUP(Tableau257911[[#This Row],[PLACE GOUEZEC]],PointsClassement[],2,FALSE)</f>
        <v xml:space="preserve"> </v>
      </c>
      <c r="S155" s="7"/>
      <c r="T155" s="8">
        <f>SUM(F155,H155,J155,L155,N155,P155,R155,S155)</f>
        <v>0</v>
      </c>
    </row>
    <row r="156" spans="1:20" x14ac:dyDescent="0.3">
      <c r="A156">
        <v>151</v>
      </c>
      <c r="E156" s="3" t="s">
        <v>2</v>
      </c>
      <c r="F156" s="9" t="str">
        <f>VLOOKUP(Tableau257911[[#This Row],[PLACE QUIMPER]],PointsClassement[],2,FALSE)</f>
        <v xml:space="preserve"> </v>
      </c>
      <c r="G156" s="5" t="s">
        <v>2</v>
      </c>
      <c r="H156" s="9" t="str">
        <f>VLOOKUP(Tableau257911[[#This Row],[PLACE RIEC]],PointsClassement[],2,FALSE)</f>
        <v xml:space="preserve"> </v>
      </c>
      <c r="I156" s="5" t="s">
        <v>2</v>
      </c>
      <c r="J156" s="9" t="str">
        <f>VLOOKUP(Tableau257911[[#This Row],[PLACE QUIMPERLE]],PointsClassement[],2,FALSE)</f>
        <v xml:space="preserve"> </v>
      </c>
      <c r="K156" s="5" t="s">
        <v>2</v>
      </c>
      <c r="L156" s="9" t="str">
        <f>VLOOKUP(Tableau257911[[#This Row],[PLACE ERGUE]],PointsClassement[],2,FALSE)</f>
        <v xml:space="preserve"> </v>
      </c>
      <c r="M156" s="5" t="s">
        <v>2</v>
      </c>
      <c r="N156" s="9" t="str">
        <f>VLOOKUP(Tableau257911[[#This Row],[PLACE TREGUNC]],PointsClassement[],2,FALSE)</f>
        <v xml:space="preserve"> </v>
      </c>
      <c r="O156" s="5" t="s">
        <v>2</v>
      </c>
      <c r="P156" s="9" t="str">
        <f>VLOOKUP(Tableau257911[[#This Row],[PLACE SCAER]],PointsClassement[],2,FALSE)</f>
        <v xml:space="preserve"> </v>
      </c>
      <c r="Q156" s="5" t="s">
        <v>2</v>
      </c>
      <c r="R156" s="9" t="str">
        <f>VLOOKUP(Tableau257911[[#This Row],[PLACE GOUEZEC]],PointsClassement[],2,FALSE)</f>
        <v xml:space="preserve"> </v>
      </c>
      <c r="S156" s="7"/>
      <c r="T156" s="8">
        <f>SUM(F156,H156,J156,L156,N156,P156,R156,S156)</f>
        <v>0</v>
      </c>
    </row>
    <row r="157" spans="1:20" x14ac:dyDescent="0.3">
      <c r="A157">
        <v>152</v>
      </c>
      <c r="E157" s="3" t="s">
        <v>2</v>
      </c>
      <c r="F157" s="9" t="str">
        <f>VLOOKUP(Tableau257911[[#This Row],[PLACE QUIMPER]],PointsClassement[],2,FALSE)</f>
        <v xml:space="preserve"> </v>
      </c>
      <c r="G157" s="5" t="s">
        <v>2</v>
      </c>
      <c r="H157" s="9" t="str">
        <f>VLOOKUP(Tableau257911[[#This Row],[PLACE RIEC]],PointsClassement[],2,FALSE)</f>
        <v xml:space="preserve"> </v>
      </c>
      <c r="I157" s="5" t="s">
        <v>2</v>
      </c>
      <c r="J157" s="9" t="str">
        <f>VLOOKUP(Tableau257911[[#This Row],[PLACE QUIMPERLE]],PointsClassement[],2,FALSE)</f>
        <v xml:space="preserve"> </v>
      </c>
      <c r="K157" s="5" t="s">
        <v>2</v>
      </c>
      <c r="L157" s="9" t="str">
        <f>VLOOKUP(Tableau257911[[#This Row],[PLACE ERGUE]],PointsClassement[],2,FALSE)</f>
        <v xml:space="preserve"> </v>
      </c>
      <c r="M157" s="5" t="s">
        <v>2</v>
      </c>
      <c r="N157" s="9" t="str">
        <f>VLOOKUP(Tableau257911[[#This Row],[PLACE TREGUNC]],PointsClassement[],2,FALSE)</f>
        <v xml:space="preserve"> </v>
      </c>
      <c r="O157" s="5" t="s">
        <v>2</v>
      </c>
      <c r="P157" s="9" t="str">
        <f>VLOOKUP(Tableau257911[[#This Row],[PLACE SCAER]],PointsClassement[],2,FALSE)</f>
        <v xml:space="preserve"> </v>
      </c>
      <c r="Q157" s="5" t="s">
        <v>2</v>
      </c>
      <c r="R157" s="9" t="str">
        <f>VLOOKUP(Tableau257911[[#This Row],[PLACE GOUEZEC]],PointsClassement[],2,FALSE)</f>
        <v xml:space="preserve"> </v>
      </c>
      <c r="S157" s="7"/>
      <c r="T157" s="8">
        <f>SUM(F157,H157,J157,L157,N157,P157,R157,S157)</f>
        <v>0</v>
      </c>
    </row>
    <row r="158" spans="1:20" x14ac:dyDescent="0.3">
      <c r="A158">
        <v>153</v>
      </c>
      <c r="E158" s="3" t="s">
        <v>2</v>
      </c>
      <c r="F158" s="9" t="str">
        <f>VLOOKUP(Tableau257911[[#This Row],[PLACE QUIMPER]],PointsClassement[],2,FALSE)</f>
        <v xml:space="preserve"> </v>
      </c>
      <c r="G158" s="5" t="s">
        <v>2</v>
      </c>
      <c r="H158" s="9" t="str">
        <f>VLOOKUP(Tableau257911[[#This Row],[PLACE RIEC]],PointsClassement[],2,FALSE)</f>
        <v xml:space="preserve"> </v>
      </c>
      <c r="I158" s="5" t="s">
        <v>2</v>
      </c>
      <c r="J158" s="9" t="str">
        <f>VLOOKUP(Tableau257911[[#This Row],[PLACE QUIMPERLE]],PointsClassement[],2,FALSE)</f>
        <v xml:space="preserve"> </v>
      </c>
      <c r="K158" s="5" t="s">
        <v>2</v>
      </c>
      <c r="L158" s="9" t="str">
        <f>VLOOKUP(Tableau257911[[#This Row],[PLACE ERGUE]],PointsClassement[],2,FALSE)</f>
        <v xml:space="preserve"> </v>
      </c>
      <c r="M158" s="5" t="s">
        <v>2</v>
      </c>
      <c r="N158" s="9" t="str">
        <f>VLOOKUP(Tableau257911[[#This Row],[PLACE TREGUNC]],PointsClassement[],2,FALSE)</f>
        <v xml:space="preserve"> </v>
      </c>
      <c r="O158" s="5" t="s">
        <v>2</v>
      </c>
      <c r="P158" s="9" t="str">
        <f>VLOOKUP(Tableau257911[[#This Row],[PLACE SCAER]],PointsClassement[],2,FALSE)</f>
        <v xml:space="preserve"> </v>
      </c>
      <c r="Q158" s="5" t="s">
        <v>2</v>
      </c>
      <c r="R158" s="9" t="str">
        <f>VLOOKUP(Tableau257911[[#This Row],[PLACE GOUEZEC]],PointsClassement[],2,FALSE)</f>
        <v xml:space="preserve"> </v>
      </c>
      <c r="S158" s="7"/>
      <c r="T158" s="8">
        <f>SUM(F158,H158,J158,L158,N158,P158,R158,S158)</f>
        <v>0</v>
      </c>
    </row>
    <row r="159" spans="1:20" x14ac:dyDescent="0.3">
      <c r="A159">
        <v>154</v>
      </c>
      <c r="E159" s="3" t="s">
        <v>2</v>
      </c>
      <c r="F159" s="9" t="str">
        <f>VLOOKUP(Tableau257911[[#This Row],[PLACE QUIMPER]],PointsClassement[],2,FALSE)</f>
        <v xml:space="preserve"> </v>
      </c>
      <c r="G159" s="5" t="s">
        <v>2</v>
      </c>
      <c r="H159" s="9" t="str">
        <f>VLOOKUP(Tableau257911[[#This Row],[PLACE RIEC]],PointsClassement[],2,FALSE)</f>
        <v xml:space="preserve"> </v>
      </c>
      <c r="I159" s="5" t="s">
        <v>2</v>
      </c>
      <c r="J159" s="9" t="str">
        <f>VLOOKUP(Tableau257911[[#This Row],[PLACE QUIMPERLE]],PointsClassement[],2,FALSE)</f>
        <v xml:space="preserve"> </v>
      </c>
      <c r="K159" s="5" t="s">
        <v>2</v>
      </c>
      <c r="L159" s="9" t="str">
        <f>VLOOKUP(Tableau257911[[#This Row],[PLACE ERGUE]],PointsClassement[],2,FALSE)</f>
        <v xml:space="preserve"> </v>
      </c>
      <c r="M159" s="5" t="s">
        <v>2</v>
      </c>
      <c r="N159" s="9" t="str">
        <f>VLOOKUP(Tableau257911[[#This Row],[PLACE TREGUNC]],PointsClassement[],2,FALSE)</f>
        <v xml:space="preserve"> </v>
      </c>
      <c r="O159" s="5" t="s">
        <v>2</v>
      </c>
      <c r="P159" s="9" t="str">
        <f>VLOOKUP(Tableau257911[[#This Row],[PLACE SCAER]],PointsClassement[],2,FALSE)</f>
        <v xml:space="preserve"> </v>
      </c>
      <c r="Q159" s="5" t="s">
        <v>2</v>
      </c>
      <c r="R159" s="9" t="str">
        <f>VLOOKUP(Tableau257911[[#This Row],[PLACE GOUEZEC]],PointsClassement[],2,FALSE)</f>
        <v xml:space="preserve"> </v>
      </c>
      <c r="S159" s="7"/>
      <c r="T159" s="8">
        <f>SUM(F159,H159,J159,L159,N159,P159,R159,S159)</f>
        <v>0</v>
      </c>
    </row>
    <row r="160" spans="1:20" x14ac:dyDescent="0.3">
      <c r="A160">
        <v>155</v>
      </c>
      <c r="E160" s="3" t="s">
        <v>2</v>
      </c>
      <c r="F160" s="9" t="str">
        <f>VLOOKUP(Tableau257911[[#This Row],[PLACE QUIMPER]],PointsClassement[],2,FALSE)</f>
        <v xml:space="preserve"> </v>
      </c>
      <c r="G160" s="5" t="s">
        <v>2</v>
      </c>
      <c r="H160" s="9" t="str">
        <f>VLOOKUP(Tableau257911[[#This Row],[PLACE RIEC]],PointsClassement[],2,FALSE)</f>
        <v xml:space="preserve"> </v>
      </c>
      <c r="I160" s="5" t="s">
        <v>2</v>
      </c>
      <c r="J160" s="9" t="str">
        <f>VLOOKUP(Tableau257911[[#This Row],[PLACE QUIMPERLE]],PointsClassement[],2,FALSE)</f>
        <v xml:space="preserve"> </v>
      </c>
      <c r="K160" s="5" t="s">
        <v>2</v>
      </c>
      <c r="L160" s="9" t="str">
        <f>VLOOKUP(Tableau257911[[#This Row],[PLACE ERGUE]],PointsClassement[],2,FALSE)</f>
        <v xml:space="preserve"> </v>
      </c>
      <c r="M160" s="5" t="s">
        <v>2</v>
      </c>
      <c r="N160" s="9" t="str">
        <f>VLOOKUP(Tableau257911[[#This Row],[PLACE TREGUNC]],PointsClassement[],2,FALSE)</f>
        <v xml:space="preserve"> </v>
      </c>
      <c r="O160" s="5" t="s">
        <v>2</v>
      </c>
      <c r="P160" s="9" t="str">
        <f>VLOOKUP(Tableau257911[[#This Row],[PLACE SCAER]],PointsClassement[],2,FALSE)</f>
        <v xml:space="preserve"> </v>
      </c>
      <c r="Q160" s="5" t="s">
        <v>2</v>
      </c>
      <c r="R160" s="9" t="str">
        <f>VLOOKUP(Tableau257911[[#This Row],[PLACE GOUEZEC]],PointsClassement[],2,FALSE)</f>
        <v xml:space="preserve"> </v>
      </c>
      <c r="S160" s="7"/>
      <c r="T160" s="8">
        <f>SUM(F160,H160,J160,L160,N160,P160,R160,S160)</f>
        <v>0</v>
      </c>
    </row>
    <row r="161" spans="1:20" x14ac:dyDescent="0.3">
      <c r="A161">
        <v>156</v>
      </c>
      <c r="E161" s="3" t="s">
        <v>2</v>
      </c>
      <c r="F161" s="9" t="str">
        <f>VLOOKUP(Tableau257911[[#This Row],[PLACE QUIMPER]],PointsClassement[],2,FALSE)</f>
        <v xml:space="preserve"> </v>
      </c>
      <c r="G161" s="5" t="s">
        <v>2</v>
      </c>
      <c r="H161" s="9" t="str">
        <f>VLOOKUP(Tableau257911[[#This Row],[PLACE RIEC]],PointsClassement[],2,FALSE)</f>
        <v xml:space="preserve"> </v>
      </c>
      <c r="I161" s="5" t="s">
        <v>2</v>
      </c>
      <c r="J161" s="9" t="str">
        <f>VLOOKUP(Tableau257911[[#This Row],[PLACE QUIMPERLE]],PointsClassement[],2,FALSE)</f>
        <v xml:space="preserve"> </v>
      </c>
      <c r="K161" s="5" t="s">
        <v>2</v>
      </c>
      <c r="L161" s="9" t="str">
        <f>VLOOKUP(Tableau257911[[#This Row],[PLACE ERGUE]],PointsClassement[],2,FALSE)</f>
        <v xml:space="preserve"> </v>
      </c>
      <c r="M161" s="5" t="s">
        <v>2</v>
      </c>
      <c r="N161" s="9" t="str">
        <f>VLOOKUP(Tableau257911[[#This Row],[PLACE TREGUNC]],PointsClassement[],2,FALSE)</f>
        <v xml:space="preserve"> </v>
      </c>
      <c r="O161" s="5" t="s">
        <v>2</v>
      </c>
      <c r="P161" s="9" t="str">
        <f>VLOOKUP(Tableau257911[[#This Row],[PLACE SCAER]],PointsClassement[],2,FALSE)</f>
        <v xml:space="preserve"> </v>
      </c>
      <c r="Q161" s="5" t="s">
        <v>2</v>
      </c>
      <c r="R161" s="9" t="str">
        <f>VLOOKUP(Tableau257911[[#This Row],[PLACE GOUEZEC]],PointsClassement[],2,FALSE)</f>
        <v xml:space="preserve"> </v>
      </c>
      <c r="S161" s="7"/>
      <c r="T161" s="8">
        <f>SUM(F161,H161,J161,L161,N161,P161,R161,S161)</f>
        <v>0</v>
      </c>
    </row>
    <row r="162" spans="1:20" x14ac:dyDescent="0.3">
      <c r="A162">
        <v>157</v>
      </c>
      <c r="E162" s="3" t="s">
        <v>2</v>
      </c>
      <c r="F162" s="9" t="str">
        <f>VLOOKUP(Tableau257911[[#This Row],[PLACE QUIMPER]],PointsClassement[],2,FALSE)</f>
        <v xml:space="preserve"> </v>
      </c>
      <c r="G162" s="5" t="s">
        <v>2</v>
      </c>
      <c r="H162" s="9" t="str">
        <f>VLOOKUP(Tableau257911[[#This Row],[PLACE RIEC]],PointsClassement[],2,FALSE)</f>
        <v xml:space="preserve"> </v>
      </c>
      <c r="I162" s="5" t="s">
        <v>2</v>
      </c>
      <c r="J162" s="9" t="str">
        <f>VLOOKUP(Tableau257911[[#This Row],[PLACE QUIMPERLE]],PointsClassement[],2,FALSE)</f>
        <v xml:space="preserve"> </v>
      </c>
      <c r="K162" s="5" t="s">
        <v>2</v>
      </c>
      <c r="L162" s="9" t="str">
        <f>VLOOKUP(Tableau257911[[#This Row],[PLACE ERGUE]],PointsClassement[],2,FALSE)</f>
        <v xml:space="preserve"> </v>
      </c>
      <c r="M162" s="5" t="s">
        <v>2</v>
      </c>
      <c r="N162" s="9" t="str">
        <f>VLOOKUP(Tableau257911[[#This Row],[PLACE TREGUNC]],PointsClassement[],2,FALSE)</f>
        <v xml:space="preserve"> </v>
      </c>
      <c r="O162" s="5" t="s">
        <v>2</v>
      </c>
      <c r="P162" s="9" t="str">
        <f>VLOOKUP(Tableau257911[[#This Row],[PLACE SCAER]],PointsClassement[],2,FALSE)</f>
        <v xml:space="preserve"> </v>
      </c>
      <c r="Q162" s="5" t="s">
        <v>2</v>
      </c>
      <c r="R162" s="9" t="str">
        <f>VLOOKUP(Tableau257911[[#This Row],[PLACE GOUEZEC]],PointsClassement[],2,FALSE)</f>
        <v xml:space="preserve"> </v>
      </c>
      <c r="S162" s="7"/>
      <c r="T162" s="8">
        <f>SUM(F162,H162,J162,L162,N162,P162,R162,S162)</f>
        <v>0</v>
      </c>
    </row>
    <row r="163" spans="1:20" x14ac:dyDescent="0.3">
      <c r="A163">
        <v>158</v>
      </c>
      <c r="E163" s="3" t="s">
        <v>2</v>
      </c>
      <c r="F163" s="9" t="str">
        <f>VLOOKUP(Tableau257911[[#This Row],[PLACE QUIMPER]],PointsClassement[],2,FALSE)</f>
        <v xml:space="preserve"> </v>
      </c>
      <c r="G163" s="5" t="s">
        <v>2</v>
      </c>
      <c r="H163" s="9" t="str">
        <f>VLOOKUP(Tableau257911[[#This Row],[PLACE RIEC]],PointsClassement[],2,FALSE)</f>
        <v xml:space="preserve"> </v>
      </c>
      <c r="I163" s="5" t="s">
        <v>2</v>
      </c>
      <c r="J163" s="9" t="str">
        <f>VLOOKUP(Tableau257911[[#This Row],[PLACE QUIMPERLE]],PointsClassement[],2,FALSE)</f>
        <v xml:space="preserve"> </v>
      </c>
      <c r="K163" s="5" t="s">
        <v>2</v>
      </c>
      <c r="L163" s="9" t="str">
        <f>VLOOKUP(Tableau257911[[#This Row],[PLACE ERGUE]],PointsClassement[],2,FALSE)</f>
        <v xml:space="preserve"> </v>
      </c>
      <c r="M163" s="5" t="s">
        <v>2</v>
      </c>
      <c r="N163" s="9" t="str">
        <f>VLOOKUP(Tableau257911[[#This Row],[PLACE TREGUNC]],PointsClassement[],2,FALSE)</f>
        <v xml:space="preserve"> </v>
      </c>
      <c r="O163" s="5" t="s">
        <v>2</v>
      </c>
      <c r="P163" s="9" t="str">
        <f>VLOOKUP(Tableau257911[[#This Row],[PLACE SCAER]],PointsClassement[],2,FALSE)</f>
        <v xml:space="preserve"> </v>
      </c>
      <c r="Q163" s="5" t="s">
        <v>2</v>
      </c>
      <c r="R163" s="9" t="str">
        <f>VLOOKUP(Tableau257911[[#This Row],[PLACE GOUEZEC]],PointsClassement[],2,FALSE)</f>
        <v xml:space="preserve"> </v>
      </c>
      <c r="S163" s="7"/>
      <c r="T163" s="8">
        <f>SUM(F163,H163,J163,L163,N163,P163,R163,S163)</f>
        <v>0</v>
      </c>
    </row>
    <row r="164" spans="1:20" x14ac:dyDescent="0.3">
      <c r="A164">
        <v>159</v>
      </c>
      <c r="E164" s="3" t="s">
        <v>2</v>
      </c>
      <c r="F164" s="9" t="str">
        <f>VLOOKUP(Tableau257911[[#This Row],[PLACE QUIMPER]],PointsClassement[],2,FALSE)</f>
        <v xml:space="preserve"> </v>
      </c>
      <c r="G164" s="5" t="s">
        <v>2</v>
      </c>
      <c r="H164" s="9" t="str">
        <f>VLOOKUP(Tableau257911[[#This Row],[PLACE RIEC]],PointsClassement[],2,FALSE)</f>
        <v xml:space="preserve"> </v>
      </c>
      <c r="I164" s="5" t="s">
        <v>2</v>
      </c>
      <c r="J164" s="9" t="str">
        <f>VLOOKUP(Tableau257911[[#This Row],[PLACE QUIMPERLE]],PointsClassement[],2,FALSE)</f>
        <v xml:space="preserve"> </v>
      </c>
      <c r="K164" s="5" t="s">
        <v>2</v>
      </c>
      <c r="L164" s="9" t="str">
        <f>VLOOKUP(Tableau257911[[#This Row],[PLACE ERGUE]],PointsClassement[],2,FALSE)</f>
        <v xml:space="preserve"> </v>
      </c>
      <c r="M164" s="5" t="s">
        <v>2</v>
      </c>
      <c r="N164" s="9" t="str">
        <f>VLOOKUP(Tableau257911[[#This Row],[PLACE TREGUNC]],PointsClassement[],2,FALSE)</f>
        <v xml:space="preserve"> </v>
      </c>
      <c r="O164" s="5" t="s">
        <v>2</v>
      </c>
      <c r="P164" s="9" t="str">
        <f>VLOOKUP(Tableau257911[[#This Row],[PLACE SCAER]],PointsClassement[],2,FALSE)</f>
        <v xml:space="preserve"> </v>
      </c>
      <c r="Q164" s="5" t="s">
        <v>2</v>
      </c>
      <c r="R164" s="9" t="str">
        <f>VLOOKUP(Tableau257911[[#This Row],[PLACE GOUEZEC]],PointsClassement[],2,FALSE)</f>
        <v xml:space="preserve"> </v>
      </c>
      <c r="S164" s="7"/>
      <c r="T164" s="8">
        <f>SUM(F164,H164,J164,L164,N164,P164,R164,S164)</f>
        <v>0</v>
      </c>
    </row>
    <row r="165" spans="1:20" x14ac:dyDescent="0.3">
      <c r="A165">
        <v>160</v>
      </c>
      <c r="E165" s="3" t="s">
        <v>2</v>
      </c>
      <c r="F165" s="9" t="str">
        <f>VLOOKUP(Tableau257911[[#This Row],[PLACE QUIMPER]],PointsClassement[],2,FALSE)</f>
        <v xml:space="preserve"> </v>
      </c>
      <c r="G165" s="5" t="s">
        <v>2</v>
      </c>
      <c r="H165" s="9" t="str">
        <f>VLOOKUP(Tableau257911[[#This Row],[PLACE RIEC]],PointsClassement[],2,FALSE)</f>
        <v xml:space="preserve"> </v>
      </c>
      <c r="I165" s="5" t="s">
        <v>2</v>
      </c>
      <c r="J165" s="9" t="str">
        <f>VLOOKUP(Tableau257911[[#This Row],[PLACE QUIMPERLE]],PointsClassement[],2,FALSE)</f>
        <v xml:space="preserve"> </v>
      </c>
      <c r="K165" s="5" t="s">
        <v>2</v>
      </c>
      <c r="L165" s="9" t="str">
        <f>VLOOKUP(Tableau257911[[#This Row],[PLACE ERGUE]],PointsClassement[],2,FALSE)</f>
        <v xml:space="preserve"> </v>
      </c>
      <c r="M165" s="5" t="s">
        <v>2</v>
      </c>
      <c r="N165" s="9" t="str">
        <f>VLOOKUP(Tableau257911[[#This Row],[PLACE TREGUNC]],PointsClassement[],2,FALSE)</f>
        <v xml:space="preserve"> </v>
      </c>
      <c r="O165" s="5" t="s">
        <v>2</v>
      </c>
      <c r="P165" s="9" t="str">
        <f>VLOOKUP(Tableau257911[[#This Row],[PLACE SCAER]],PointsClassement[],2,FALSE)</f>
        <v xml:space="preserve"> </v>
      </c>
      <c r="Q165" s="5" t="s">
        <v>2</v>
      </c>
      <c r="R165" s="9" t="str">
        <f>VLOOKUP(Tableau257911[[#This Row],[PLACE GOUEZEC]],PointsClassement[],2,FALSE)</f>
        <v xml:space="preserve"> </v>
      </c>
      <c r="S165" s="7"/>
      <c r="T165" s="8">
        <f>SUM(F165,H165,J165,L165,N165,P165,R165,S165)</f>
        <v>0</v>
      </c>
    </row>
    <row r="166" spans="1:20" x14ac:dyDescent="0.3">
      <c r="A166">
        <v>161</v>
      </c>
      <c r="E166" s="3" t="s">
        <v>2</v>
      </c>
      <c r="F166" s="9" t="str">
        <f>VLOOKUP(Tableau257911[[#This Row],[PLACE QUIMPER]],PointsClassement[],2,FALSE)</f>
        <v xml:space="preserve"> </v>
      </c>
      <c r="G166" s="5" t="s">
        <v>2</v>
      </c>
      <c r="H166" s="9" t="str">
        <f>VLOOKUP(Tableau257911[[#This Row],[PLACE RIEC]],PointsClassement[],2,FALSE)</f>
        <v xml:space="preserve"> </v>
      </c>
      <c r="I166" s="5" t="s">
        <v>2</v>
      </c>
      <c r="J166" s="9" t="str">
        <f>VLOOKUP(Tableau257911[[#This Row],[PLACE QUIMPERLE]],PointsClassement[],2,FALSE)</f>
        <v xml:space="preserve"> </v>
      </c>
      <c r="K166" s="5" t="s">
        <v>2</v>
      </c>
      <c r="L166" s="9" t="str">
        <f>VLOOKUP(Tableau257911[[#This Row],[PLACE ERGUE]],PointsClassement[],2,FALSE)</f>
        <v xml:space="preserve"> </v>
      </c>
      <c r="M166" s="5" t="s">
        <v>2</v>
      </c>
      <c r="N166" s="9" t="str">
        <f>VLOOKUP(Tableau257911[[#This Row],[PLACE TREGUNC]],PointsClassement[],2,FALSE)</f>
        <v xml:space="preserve"> </v>
      </c>
      <c r="O166" s="5" t="s">
        <v>2</v>
      </c>
      <c r="P166" s="9" t="str">
        <f>VLOOKUP(Tableau257911[[#This Row],[PLACE SCAER]],PointsClassement[],2,FALSE)</f>
        <v xml:space="preserve"> </v>
      </c>
      <c r="Q166" s="5" t="s">
        <v>2</v>
      </c>
      <c r="R166" s="9" t="str">
        <f>VLOOKUP(Tableau257911[[#This Row],[PLACE GOUEZEC]],PointsClassement[],2,FALSE)</f>
        <v xml:space="preserve"> </v>
      </c>
      <c r="S166" s="7"/>
      <c r="T166" s="8">
        <f>SUM(F166,H166,J166,L166,N166,P166,R166,S166)</f>
        <v>0</v>
      </c>
    </row>
    <row r="167" spans="1:20" x14ac:dyDescent="0.3">
      <c r="A167">
        <v>162</v>
      </c>
      <c r="E167" s="3" t="s">
        <v>2</v>
      </c>
      <c r="F167" s="9" t="str">
        <f>VLOOKUP(Tableau257911[[#This Row],[PLACE QUIMPER]],PointsClassement[],2,FALSE)</f>
        <v xml:space="preserve"> </v>
      </c>
      <c r="G167" s="5" t="s">
        <v>2</v>
      </c>
      <c r="H167" s="9" t="str">
        <f>VLOOKUP(Tableau257911[[#This Row],[PLACE RIEC]],PointsClassement[],2,FALSE)</f>
        <v xml:space="preserve"> </v>
      </c>
      <c r="I167" s="5" t="s">
        <v>2</v>
      </c>
      <c r="J167" s="9" t="str">
        <f>VLOOKUP(Tableau257911[[#This Row],[PLACE QUIMPERLE]],PointsClassement[],2,FALSE)</f>
        <v xml:space="preserve"> </v>
      </c>
      <c r="K167" s="5" t="s">
        <v>2</v>
      </c>
      <c r="L167" s="9" t="str">
        <f>VLOOKUP(Tableau257911[[#This Row],[PLACE ERGUE]],PointsClassement[],2,FALSE)</f>
        <v xml:space="preserve"> </v>
      </c>
      <c r="M167" s="5" t="s">
        <v>2</v>
      </c>
      <c r="N167" s="9" t="str">
        <f>VLOOKUP(Tableau257911[[#This Row],[PLACE TREGUNC]],PointsClassement[],2,FALSE)</f>
        <v xml:space="preserve"> </v>
      </c>
      <c r="O167" s="5" t="s">
        <v>2</v>
      </c>
      <c r="P167" s="9" t="str">
        <f>VLOOKUP(Tableau257911[[#This Row],[PLACE SCAER]],PointsClassement[],2,FALSE)</f>
        <v xml:space="preserve"> </v>
      </c>
      <c r="Q167" s="5" t="s">
        <v>2</v>
      </c>
      <c r="R167" s="9" t="str">
        <f>VLOOKUP(Tableau257911[[#This Row],[PLACE GOUEZEC]],PointsClassement[],2,FALSE)</f>
        <v xml:space="preserve"> </v>
      </c>
      <c r="S167" s="7"/>
      <c r="T167" s="8">
        <f>SUM(F167,H167,J167,L167,N167,P167,R167,S167)</f>
        <v>0</v>
      </c>
    </row>
    <row r="168" spans="1:20" x14ac:dyDescent="0.3">
      <c r="A168">
        <v>163</v>
      </c>
      <c r="E168" s="3" t="s">
        <v>2</v>
      </c>
      <c r="F168" s="9" t="str">
        <f>VLOOKUP(Tableau257911[[#This Row],[PLACE QUIMPER]],PointsClassement[],2,FALSE)</f>
        <v xml:space="preserve"> </v>
      </c>
      <c r="G168" s="5" t="s">
        <v>2</v>
      </c>
      <c r="H168" s="9" t="str">
        <f>VLOOKUP(Tableau257911[[#This Row],[PLACE RIEC]],PointsClassement[],2,FALSE)</f>
        <v xml:space="preserve"> </v>
      </c>
      <c r="I168" s="5" t="s">
        <v>2</v>
      </c>
      <c r="J168" s="9" t="str">
        <f>VLOOKUP(Tableau257911[[#This Row],[PLACE QUIMPERLE]],PointsClassement[],2,FALSE)</f>
        <v xml:space="preserve"> </v>
      </c>
      <c r="K168" s="5" t="s">
        <v>2</v>
      </c>
      <c r="L168" s="9" t="str">
        <f>VLOOKUP(Tableau257911[[#This Row],[PLACE ERGUE]],PointsClassement[],2,FALSE)</f>
        <v xml:space="preserve"> </v>
      </c>
      <c r="M168" s="5" t="s">
        <v>2</v>
      </c>
      <c r="N168" s="9" t="str">
        <f>VLOOKUP(Tableau257911[[#This Row],[PLACE TREGUNC]],PointsClassement[],2,FALSE)</f>
        <v xml:space="preserve"> </v>
      </c>
      <c r="O168" s="5" t="s">
        <v>2</v>
      </c>
      <c r="P168" s="9" t="str">
        <f>VLOOKUP(Tableau257911[[#This Row],[PLACE SCAER]],PointsClassement[],2,FALSE)</f>
        <v xml:space="preserve"> </v>
      </c>
      <c r="Q168" s="5" t="s">
        <v>2</v>
      </c>
      <c r="R168" s="9" t="str">
        <f>VLOOKUP(Tableau257911[[#This Row],[PLACE GOUEZEC]],PointsClassement[],2,FALSE)</f>
        <v xml:space="preserve"> </v>
      </c>
      <c r="S168" s="7"/>
      <c r="T168" s="8">
        <f>SUM(F168,H168,J168,L168,N168,P168,R168,S168)</f>
        <v>0</v>
      </c>
    </row>
    <row r="169" spans="1:20" x14ac:dyDescent="0.3">
      <c r="A169">
        <v>164</v>
      </c>
      <c r="E169" s="3" t="s">
        <v>2</v>
      </c>
      <c r="F169" s="9" t="str">
        <f>VLOOKUP(Tableau257911[[#This Row],[PLACE QUIMPER]],PointsClassement[],2,FALSE)</f>
        <v xml:space="preserve"> </v>
      </c>
      <c r="G169" s="5" t="s">
        <v>2</v>
      </c>
      <c r="H169" s="9" t="str">
        <f>VLOOKUP(Tableau257911[[#This Row],[PLACE RIEC]],PointsClassement[],2,FALSE)</f>
        <v xml:space="preserve"> </v>
      </c>
      <c r="I169" s="5" t="s">
        <v>2</v>
      </c>
      <c r="J169" s="9" t="str">
        <f>VLOOKUP(Tableau257911[[#This Row],[PLACE QUIMPERLE]],PointsClassement[],2,FALSE)</f>
        <v xml:space="preserve"> </v>
      </c>
      <c r="K169" s="5" t="s">
        <v>2</v>
      </c>
      <c r="L169" s="9" t="str">
        <f>VLOOKUP(Tableau257911[[#This Row],[PLACE ERGUE]],PointsClassement[],2,FALSE)</f>
        <v xml:space="preserve"> </v>
      </c>
      <c r="M169" s="5" t="s">
        <v>2</v>
      </c>
      <c r="N169" s="9" t="str">
        <f>VLOOKUP(Tableau257911[[#This Row],[PLACE TREGUNC]],PointsClassement[],2,FALSE)</f>
        <v xml:space="preserve"> </v>
      </c>
      <c r="O169" s="5" t="s">
        <v>2</v>
      </c>
      <c r="P169" s="9" t="str">
        <f>VLOOKUP(Tableau257911[[#This Row],[PLACE SCAER]],PointsClassement[],2,FALSE)</f>
        <v xml:space="preserve"> </v>
      </c>
      <c r="Q169" s="5" t="s">
        <v>2</v>
      </c>
      <c r="R169" s="9" t="str">
        <f>VLOOKUP(Tableau257911[[#This Row],[PLACE GOUEZEC]],PointsClassement[],2,FALSE)</f>
        <v xml:space="preserve"> </v>
      </c>
      <c r="S169" s="7"/>
      <c r="T169" s="8">
        <f>SUM(F169,H169,J169,L169,N169,P169,R169,S169)</f>
        <v>0</v>
      </c>
    </row>
    <row r="170" spans="1:20" x14ac:dyDescent="0.3">
      <c r="A170">
        <v>165</v>
      </c>
      <c r="E170" s="3" t="s">
        <v>2</v>
      </c>
      <c r="F170" s="9" t="str">
        <f>VLOOKUP(Tableau257911[[#This Row],[PLACE QUIMPER]],PointsClassement[],2,FALSE)</f>
        <v xml:space="preserve"> </v>
      </c>
      <c r="G170" s="5" t="s">
        <v>2</v>
      </c>
      <c r="H170" s="9" t="str">
        <f>VLOOKUP(Tableau257911[[#This Row],[PLACE RIEC]],PointsClassement[],2,FALSE)</f>
        <v xml:space="preserve"> </v>
      </c>
      <c r="I170" s="5" t="s">
        <v>2</v>
      </c>
      <c r="J170" s="9" t="str">
        <f>VLOOKUP(Tableau257911[[#This Row],[PLACE QUIMPERLE]],PointsClassement[],2,FALSE)</f>
        <v xml:space="preserve"> </v>
      </c>
      <c r="K170" s="5" t="s">
        <v>2</v>
      </c>
      <c r="L170" s="9" t="str">
        <f>VLOOKUP(Tableau257911[[#This Row],[PLACE ERGUE]],PointsClassement[],2,FALSE)</f>
        <v xml:space="preserve"> </v>
      </c>
      <c r="M170" s="5" t="s">
        <v>2</v>
      </c>
      <c r="N170" s="9" t="str">
        <f>VLOOKUP(Tableau257911[[#This Row],[PLACE TREGUNC]],PointsClassement[],2,FALSE)</f>
        <v xml:space="preserve"> </v>
      </c>
      <c r="O170" s="5" t="s">
        <v>2</v>
      </c>
      <c r="P170" s="9" t="str">
        <f>VLOOKUP(Tableau257911[[#This Row],[PLACE SCAER]],PointsClassement[],2,FALSE)</f>
        <v xml:space="preserve"> </v>
      </c>
      <c r="Q170" s="5" t="s">
        <v>2</v>
      </c>
      <c r="R170" s="9" t="str">
        <f>VLOOKUP(Tableau257911[[#This Row],[PLACE GOUEZEC]],PointsClassement[],2,FALSE)</f>
        <v xml:space="preserve"> </v>
      </c>
      <c r="S170" s="7"/>
      <c r="T170" s="8">
        <f>SUM(F170,H170,J170,L170,N170,P170,R170,S170)</f>
        <v>0</v>
      </c>
    </row>
    <row r="171" spans="1:20" x14ac:dyDescent="0.3">
      <c r="A171">
        <v>166</v>
      </c>
      <c r="E171" s="3" t="s">
        <v>2</v>
      </c>
      <c r="F171" s="9" t="str">
        <f>VLOOKUP(Tableau257911[[#This Row],[PLACE QUIMPER]],PointsClassement[],2,FALSE)</f>
        <v xml:space="preserve"> </v>
      </c>
      <c r="G171" s="5" t="s">
        <v>2</v>
      </c>
      <c r="H171" s="9" t="str">
        <f>VLOOKUP(Tableau257911[[#This Row],[PLACE RIEC]],PointsClassement[],2,FALSE)</f>
        <v xml:space="preserve"> </v>
      </c>
      <c r="I171" s="5" t="s">
        <v>2</v>
      </c>
      <c r="J171" s="9" t="str">
        <f>VLOOKUP(Tableau257911[[#This Row],[PLACE QUIMPERLE]],PointsClassement[],2,FALSE)</f>
        <v xml:space="preserve"> </v>
      </c>
      <c r="K171" s="5" t="s">
        <v>2</v>
      </c>
      <c r="L171" s="9" t="str">
        <f>VLOOKUP(Tableau257911[[#This Row],[PLACE ERGUE]],PointsClassement[],2,FALSE)</f>
        <v xml:space="preserve"> </v>
      </c>
      <c r="M171" s="5" t="s">
        <v>2</v>
      </c>
      <c r="N171" s="9" t="str">
        <f>VLOOKUP(Tableau257911[[#This Row],[PLACE TREGUNC]],PointsClassement[],2,FALSE)</f>
        <v xml:space="preserve"> </v>
      </c>
      <c r="O171" s="5" t="s">
        <v>2</v>
      </c>
      <c r="P171" s="9" t="str">
        <f>VLOOKUP(Tableau257911[[#This Row],[PLACE SCAER]],PointsClassement[],2,FALSE)</f>
        <v xml:space="preserve"> </v>
      </c>
      <c r="Q171" s="5" t="s">
        <v>2</v>
      </c>
      <c r="R171" s="9" t="str">
        <f>VLOOKUP(Tableau257911[[#This Row],[PLACE GOUEZEC]],PointsClassement[],2,FALSE)</f>
        <v xml:space="preserve"> </v>
      </c>
      <c r="S171" s="7"/>
      <c r="T171" s="8">
        <f>SUM(F171,H171,J171,L171,N171,P171,R171,S171)</f>
        <v>0</v>
      </c>
    </row>
    <row r="172" spans="1:20" x14ac:dyDescent="0.3">
      <c r="A172">
        <v>167</v>
      </c>
      <c r="E172" s="3" t="s">
        <v>2</v>
      </c>
      <c r="F172" s="9" t="str">
        <f>VLOOKUP(Tableau257911[[#This Row],[PLACE QUIMPER]],PointsClassement[],2,FALSE)</f>
        <v xml:space="preserve"> </v>
      </c>
      <c r="G172" s="5" t="s">
        <v>2</v>
      </c>
      <c r="H172" s="9" t="str">
        <f>VLOOKUP(Tableau257911[[#This Row],[PLACE RIEC]],PointsClassement[],2,FALSE)</f>
        <v xml:space="preserve"> </v>
      </c>
      <c r="I172" s="5" t="s">
        <v>2</v>
      </c>
      <c r="J172" s="9" t="str">
        <f>VLOOKUP(Tableau257911[[#This Row],[PLACE QUIMPERLE]],PointsClassement[],2,FALSE)</f>
        <v xml:space="preserve"> </v>
      </c>
      <c r="K172" s="5" t="s">
        <v>2</v>
      </c>
      <c r="L172" s="9" t="str">
        <f>VLOOKUP(Tableau257911[[#This Row],[PLACE ERGUE]],PointsClassement[],2,FALSE)</f>
        <v xml:space="preserve"> </v>
      </c>
      <c r="M172" s="5" t="s">
        <v>2</v>
      </c>
      <c r="N172" s="9" t="str">
        <f>VLOOKUP(Tableau257911[[#This Row],[PLACE TREGUNC]],PointsClassement[],2,FALSE)</f>
        <v xml:space="preserve"> </v>
      </c>
      <c r="O172" s="5" t="s">
        <v>2</v>
      </c>
      <c r="P172" s="9" t="str">
        <f>VLOOKUP(Tableau257911[[#This Row],[PLACE SCAER]],PointsClassement[],2,FALSE)</f>
        <v xml:space="preserve"> </v>
      </c>
      <c r="Q172" s="5" t="s">
        <v>2</v>
      </c>
      <c r="R172" s="9" t="str">
        <f>VLOOKUP(Tableau257911[[#This Row],[PLACE GOUEZEC]],PointsClassement[],2,FALSE)</f>
        <v xml:space="preserve"> </v>
      </c>
      <c r="S172" s="7"/>
      <c r="T172" s="8">
        <f>SUM(F172,H172,J172,L172,N172,P172,R172,S172)</f>
        <v>0</v>
      </c>
    </row>
    <row r="173" spans="1:20" x14ac:dyDescent="0.3">
      <c r="A173">
        <v>168</v>
      </c>
      <c r="E173" s="3" t="s">
        <v>2</v>
      </c>
      <c r="F173" s="9" t="str">
        <f>VLOOKUP(Tableau257911[[#This Row],[PLACE QUIMPER]],PointsClassement[],2,FALSE)</f>
        <v xml:space="preserve"> </v>
      </c>
      <c r="G173" s="5" t="s">
        <v>2</v>
      </c>
      <c r="H173" s="9" t="str">
        <f>VLOOKUP(Tableau257911[[#This Row],[PLACE RIEC]],PointsClassement[],2,FALSE)</f>
        <v xml:space="preserve"> </v>
      </c>
      <c r="I173" s="5" t="s">
        <v>2</v>
      </c>
      <c r="J173" s="9" t="str">
        <f>VLOOKUP(Tableau257911[[#This Row],[PLACE QUIMPERLE]],PointsClassement[],2,FALSE)</f>
        <v xml:space="preserve"> </v>
      </c>
      <c r="K173" s="5" t="s">
        <v>2</v>
      </c>
      <c r="L173" s="9" t="str">
        <f>VLOOKUP(Tableau257911[[#This Row],[PLACE ERGUE]],PointsClassement[],2,FALSE)</f>
        <v xml:space="preserve"> </v>
      </c>
      <c r="M173" s="5" t="s">
        <v>2</v>
      </c>
      <c r="N173" s="9" t="str">
        <f>VLOOKUP(Tableau257911[[#This Row],[PLACE TREGUNC]],PointsClassement[],2,FALSE)</f>
        <v xml:space="preserve"> </v>
      </c>
      <c r="O173" s="5" t="s">
        <v>2</v>
      </c>
      <c r="P173" s="9" t="str">
        <f>VLOOKUP(Tableau257911[[#This Row],[PLACE SCAER]],PointsClassement[],2,FALSE)</f>
        <v xml:space="preserve"> </v>
      </c>
      <c r="Q173" s="5" t="s">
        <v>2</v>
      </c>
      <c r="R173" s="9" t="str">
        <f>VLOOKUP(Tableau257911[[#This Row],[PLACE GOUEZEC]],PointsClassement[],2,FALSE)</f>
        <v xml:space="preserve"> </v>
      </c>
      <c r="S173" s="7"/>
      <c r="T173" s="8">
        <f>SUM(F173,H173,J173,L173,N173,P173,R173,S173)</f>
        <v>0</v>
      </c>
    </row>
    <row r="174" spans="1:20" x14ac:dyDescent="0.3">
      <c r="A174">
        <v>169</v>
      </c>
      <c r="E174" s="3" t="s">
        <v>2</v>
      </c>
      <c r="F174" s="9" t="str">
        <f>VLOOKUP(Tableau257911[[#This Row],[PLACE QUIMPER]],PointsClassement[],2,FALSE)</f>
        <v xml:space="preserve"> </v>
      </c>
      <c r="G174" s="5" t="s">
        <v>2</v>
      </c>
      <c r="H174" s="9" t="str">
        <f>VLOOKUP(Tableau257911[[#This Row],[PLACE RIEC]],PointsClassement[],2,FALSE)</f>
        <v xml:space="preserve"> </v>
      </c>
      <c r="I174" s="5" t="s">
        <v>2</v>
      </c>
      <c r="J174" s="9" t="str">
        <f>VLOOKUP(Tableau257911[[#This Row],[PLACE QUIMPERLE]],PointsClassement[],2,FALSE)</f>
        <v xml:space="preserve"> </v>
      </c>
      <c r="K174" s="5" t="s">
        <v>2</v>
      </c>
      <c r="L174" s="9" t="str">
        <f>VLOOKUP(Tableau257911[[#This Row],[PLACE ERGUE]],PointsClassement[],2,FALSE)</f>
        <v xml:space="preserve"> </v>
      </c>
      <c r="M174" s="5" t="s">
        <v>2</v>
      </c>
      <c r="N174" s="9" t="str">
        <f>VLOOKUP(Tableau257911[[#This Row],[PLACE TREGUNC]],PointsClassement[],2,FALSE)</f>
        <v xml:space="preserve"> </v>
      </c>
      <c r="O174" s="5" t="s">
        <v>2</v>
      </c>
      <c r="P174" s="9" t="str">
        <f>VLOOKUP(Tableau257911[[#This Row],[PLACE SCAER]],PointsClassement[],2,FALSE)</f>
        <v xml:space="preserve"> </v>
      </c>
      <c r="Q174" s="5" t="s">
        <v>2</v>
      </c>
      <c r="R174" s="9" t="str">
        <f>VLOOKUP(Tableau257911[[#This Row],[PLACE GOUEZEC]],PointsClassement[],2,FALSE)</f>
        <v xml:space="preserve"> </v>
      </c>
      <c r="S174" s="7"/>
      <c r="T174" s="8">
        <f>SUM(F174,H174,J174,L174,N174,P174,R174,S174)</f>
        <v>0</v>
      </c>
    </row>
    <row r="175" spans="1:20" x14ac:dyDescent="0.3">
      <c r="A175">
        <v>170</v>
      </c>
      <c r="E175" s="3" t="s">
        <v>2</v>
      </c>
      <c r="F175" s="9" t="str">
        <f>VLOOKUP(Tableau257911[[#This Row],[PLACE QUIMPER]],PointsClassement[],2,FALSE)</f>
        <v xml:space="preserve"> </v>
      </c>
      <c r="G175" s="5" t="s">
        <v>2</v>
      </c>
      <c r="H175" s="9" t="str">
        <f>VLOOKUP(Tableau257911[[#This Row],[PLACE RIEC]],PointsClassement[],2,FALSE)</f>
        <v xml:space="preserve"> </v>
      </c>
      <c r="I175" s="5" t="s">
        <v>2</v>
      </c>
      <c r="J175" s="9" t="str">
        <f>VLOOKUP(Tableau257911[[#This Row],[PLACE QUIMPERLE]],PointsClassement[],2,FALSE)</f>
        <v xml:space="preserve"> </v>
      </c>
      <c r="K175" s="5" t="s">
        <v>2</v>
      </c>
      <c r="L175" s="9" t="str">
        <f>VLOOKUP(Tableau257911[[#This Row],[PLACE ERGUE]],PointsClassement[],2,FALSE)</f>
        <v xml:space="preserve"> </v>
      </c>
      <c r="M175" s="5" t="s">
        <v>2</v>
      </c>
      <c r="N175" s="9" t="str">
        <f>VLOOKUP(Tableau257911[[#This Row],[PLACE TREGUNC]],PointsClassement[],2,FALSE)</f>
        <v xml:space="preserve"> </v>
      </c>
      <c r="O175" s="5" t="s">
        <v>2</v>
      </c>
      <c r="P175" s="9" t="str">
        <f>VLOOKUP(Tableau257911[[#This Row],[PLACE SCAER]],PointsClassement[],2,FALSE)</f>
        <v xml:space="preserve"> </v>
      </c>
      <c r="Q175" s="5" t="s">
        <v>2</v>
      </c>
      <c r="R175" s="9" t="str">
        <f>VLOOKUP(Tableau257911[[#This Row],[PLACE GOUEZEC]],PointsClassement[],2,FALSE)</f>
        <v xml:space="preserve"> </v>
      </c>
      <c r="S175" s="7"/>
      <c r="T175" s="8">
        <f>SUM(F175,H175,J175,L175,N175,P175,R175,S175)</f>
        <v>0</v>
      </c>
    </row>
    <row r="176" spans="1:20" x14ac:dyDescent="0.3">
      <c r="A176">
        <v>171</v>
      </c>
      <c r="E176" s="3" t="s">
        <v>2</v>
      </c>
      <c r="F176" s="9" t="str">
        <f>VLOOKUP(Tableau257911[[#This Row],[PLACE QUIMPER]],PointsClassement[],2,FALSE)</f>
        <v xml:space="preserve"> </v>
      </c>
      <c r="G176" s="5" t="s">
        <v>2</v>
      </c>
      <c r="H176" s="9" t="str">
        <f>VLOOKUP(Tableau257911[[#This Row],[PLACE RIEC]],PointsClassement[],2,FALSE)</f>
        <v xml:space="preserve"> </v>
      </c>
      <c r="I176" s="5" t="s">
        <v>2</v>
      </c>
      <c r="J176" s="9" t="str">
        <f>VLOOKUP(Tableau257911[[#This Row],[PLACE QUIMPERLE]],PointsClassement[],2,FALSE)</f>
        <v xml:space="preserve"> </v>
      </c>
      <c r="K176" s="5" t="s">
        <v>2</v>
      </c>
      <c r="L176" s="9" t="str">
        <f>VLOOKUP(Tableau257911[[#This Row],[PLACE ERGUE]],PointsClassement[],2,FALSE)</f>
        <v xml:space="preserve"> </v>
      </c>
      <c r="M176" s="5" t="s">
        <v>2</v>
      </c>
      <c r="N176" s="9" t="str">
        <f>VLOOKUP(Tableau257911[[#This Row],[PLACE TREGUNC]],PointsClassement[],2,FALSE)</f>
        <v xml:space="preserve"> </v>
      </c>
      <c r="O176" s="5" t="s">
        <v>2</v>
      </c>
      <c r="P176" s="9" t="str">
        <f>VLOOKUP(Tableau257911[[#This Row],[PLACE SCAER]],PointsClassement[],2,FALSE)</f>
        <v xml:space="preserve"> </v>
      </c>
      <c r="Q176" s="5" t="s">
        <v>2</v>
      </c>
      <c r="R176" s="9" t="str">
        <f>VLOOKUP(Tableau257911[[#This Row],[PLACE GOUEZEC]],PointsClassement[],2,FALSE)</f>
        <v xml:space="preserve"> </v>
      </c>
      <c r="S176" s="7"/>
      <c r="T176" s="8">
        <f>SUM(F176,H176,J176,L176,N176,P176,R176,S176)</f>
        <v>0</v>
      </c>
    </row>
    <row r="177" spans="1:20" x14ac:dyDescent="0.3">
      <c r="A177">
        <v>172</v>
      </c>
      <c r="E177" s="3" t="s">
        <v>2</v>
      </c>
      <c r="F177" s="9" t="str">
        <f>VLOOKUP(Tableau257911[[#This Row],[PLACE QUIMPER]],PointsClassement[],2,FALSE)</f>
        <v xml:space="preserve"> </v>
      </c>
      <c r="G177" s="5" t="s">
        <v>2</v>
      </c>
      <c r="H177" s="9" t="str">
        <f>VLOOKUP(Tableau257911[[#This Row],[PLACE RIEC]],PointsClassement[],2,FALSE)</f>
        <v xml:space="preserve"> </v>
      </c>
      <c r="I177" s="5" t="s">
        <v>2</v>
      </c>
      <c r="J177" s="9" t="str">
        <f>VLOOKUP(Tableau257911[[#This Row],[PLACE QUIMPERLE]],PointsClassement[],2,FALSE)</f>
        <v xml:space="preserve"> </v>
      </c>
      <c r="K177" s="5" t="s">
        <v>2</v>
      </c>
      <c r="L177" s="9" t="str">
        <f>VLOOKUP(Tableau257911[[#This Row],[PLACE ERGUE]],PointsClassement[],2,FALSE)</f>
        <v xml:space="preserve"> </v>
      </c>
      <c r="M177" s="5" t="s">
        <v>2</v>
      </c>
      <c r="N177" s="9" t="str">
        <f>VLOOKUP(Tableau257911[[#This Row],[PLACE TREGUNC]],PointsClassement[],2,FALSE)</f>
        <v xml:space="preserve"> </v>
      </c>
      <c r="O177" s="5" t="s">
        <v>2</v>
      </c>
      <c r="P177" s="9" t="str">
        <f>VLOOKUP(Tableau257911[[#This Row],[PLACE SCAER]],PointsClassement[],2,FALSE)</f>
        <v xml:space="preserve"> </v>
      </c>
      <c r="Q177" s="5" t="s">
        <v>2</v>
      </c>
      <c r="R177" s="9" t="str">
        <f>VLOOKUP(Tableau257911[[#This Row],[PLACE GOUEZEC]],PointsClassement[],2,FALSE)</f>
        <v xml:space="preserve"> </v>
      </c>
      <c r="S177" s="7"/>
      <c r="T177" s="8">
        <f>SUM(F177,H177,J177,L177,N177,P177,R177,S177)</f>
        <v>0</v>
      </c>
    </row>
    <row r="178" spans="1:20" x14ac:dyDescent="0.3">
      <c r="A178">
        <v>173</v>
      </c>
      <c r="E178" s="3" t="s">
        <v>2</v>
      </c>
      <c r="F178" s="9" t="str">
        <f>VLOOKUP(Tableau257911[[#This Row],[PLACE QUIMPER]],PointsClassement[],2,FALSE)</f>
        <v xml:space="preserve"> </v>
      </c>
      <c r="G178" s="5" t="s">
        <v>2</v>
      </c>
      <c r="H178" s="9" t="str">
        <f>VLOOKUP(Tableau257911[[#This Row],[PLACE RIEC]],PointsClassement[],2,FALSE)</f>
        <v xml:space="preserve"> </v>
      </c>
      <c r="I178" s="5" t="s">
        <v>2</v>
      </c>
      <c r="J178" s="9" t="str">
        <f>VLOOKUP(Tableau257911[[#This Row],[PLACE QUIMPERLE]],PointsClassement[],2,FALSE)</f>
        <v xml:space="preserve"> </v>
      </c>
      <c r="K178" s="5" t="s">
        <v>2</v>
      </c>
      <c r="L178" s="9" t="str">
        <f>VLOOKUP(Tableau257911[[#This Row],[PLACE ERGUE]],PointsClassement[],2,FALSE)</f>
        <v xml:space="preserve"> </v>
      </c>
      <c r="M178" s="5" t="s">
        <v>2</v>
      </c>
      <c r="N178" s="9" t="str">
        <f>VLOOKUP(Tableau257911[[#This Row],[PLACE TREGUNC]],PointsClassement[],2,FALSE)</f>
        <v xml:space="preserve"> </v>
      </c>
      <c r="O178" s="5" t="s">
        <v>2</v>
      </c>
      <c r="P178" s="9" t="str">
        <f>VLOOKUP(Tableau257911[[#This Row],[PLACE SCAER]],PointsClassement[],2,FALSE)</f>
        <v xml:space="preserve"> </v>
      </c>
      <c r="Q178" s="5" t="s">
        <v>2</v>
      </c>
      <c r="R178" s="9" t="str">
        <f>VLOOKUP(Tableau257911[[#This Row],[PLACE GOUEZEC]],PointsClassement[],2,FALSE)</f>
        <v xml:space="preserve"> </v>
      </c>
      <c r="S178" s="7"/>
      <c r="T178" s="8">
        <f>SUM(F178,H178,J178,L178,N178,P178,R178,S178)</f>
        <v>0</v>
      </c>
    </row>
    <row r="179" spans="1:20" x14ac:dyDescent="0.3">
      <c r="A179">
        <v>174</v>
      </c>
      <c r="E179" s="3" t="s">
        <v>2</v>
      </c>
      <c r="F179" s="9" t="str">
        <f>VLOOKUP(Tableau257911[[#This Row],[PLACE QUIMPER]],PointsClassement[],2,FALSE)</f>
        <v xml:space="preserve"> </v>
      </c>
      <c r="G179" s="5" t="s">
        <v>2</v>
      </c>
      <c r="H179" s="9" t="str">
        <f>VLOOKUP(Tableau257911[[#This Row],[PLACE RIEC]],PointsClassement[],2,FALSE)</f>
        <v xml:space="preserve"> </v>
      </c>
      <c r="I179" s="5" t="s">
        <v>2</v>
      </c>
      <c r="J179" s="9" t="str">
        <f>VLOOKUP(Tableau257911[[#This Row],[PLACE QUIMPERLE]],PointsClassement[],2,FALSE)</f>
        <v xml:space="preserve"> </v>
      </c>
      <c r="K179" s="5" t="s">
        <v>2</v>
      </c>
      <c r="L179" s="9" t="str">
        <f>VLOOKUP(Tableau257911[[#This Row],[PLACE ERGUE]],PointsClassement[],2,FALSE)</f>
        <v xml:space="preserve"> </v>
      </c>
      <c r="M179" s="5" t="s">
        <v>2</v>
      </c>
      <c r="N179" s="9" t="str">
        <f>VLOOKUP(Tableau257911[[#This Row],[PLACE TREGUNC]],PointsClassement[],2,FALSE)</f>
        <v xml:space="preserve"> </v>
      </c>
      <c r="O179" s="5" t="s">
        <v>2</v>
      </c>
      <c r="P179" s="9" t="str">
        <f>VLOOKUP(Tableau257911[[#This Row],[PLACE SCAER]],PointsClassement[],2,FALSE)</f>
        <v xml:space="preserve"> </v>
      </c>
      <c r="Q179" s="5" t="s">
        <v>2</v>
      </c>
      <c r="R179" s="9" t="str">
        <f>VLOOKUP(Tableau257911[[#This Row],[PLACE GOUEZEC]],PointsClassement[],2,FALSE)</f>
        <v xml:space="preserve"> </v>
      </c>
      <c r="S179" s="7"/>
      <c r="T179" s="8">
        <f>SUM(F179,H179,J179,L179,N179,P179,R179,S179)</f>
        <v>0</v>
      </c>
    </row>
    <row r="180" spans="1:20" x14ac:dyDescent="0.3">
      <c r="A180">
        <v>175</v>
      </c>
      <c r="E180" s="3" t="s">
        <v>2</v>
      </c>
      <c r="F180" s="9" t="str">
        <f>VLOOKUP(Tableau257911[[#This Row],[PLACE QUIMPER]],PointsClassement[],2,FALSE)</f>
        <v xml:space="preserve"> </v>
      </c>
      <c r="G180" s="5" t="s">
        <v>2</v>
      </c>
      <c r="H180" s="9" t="str">
        <f>VLOOKUP(Tableau257911[[#This Row],[PLACE RIEC]],PointsClassement[],2,FALSE)</f>
        <v xml:space="preserve"> </v>
      </c>
      <c r="I180" s="5" t="s">
        <v>2</v>
      </c>
      <c r="J180" s="9" t="str">
        <f>VLOOKUP(Tableau257911[[#This Row],[PLACE QUIMPERLE]],PointsClassement[],2,FALSE)</f>
        <v xml:space="preserve"> </v>
      </c>
      <c r="K180" s="5" t="s">
        <v>2</v>
      </c>
      <c r="L180" s="9" t="str">
        <f>VLOOKUP(Tableau257911[[#This Row],[PLACE ERGUE]],PointsClassement[],2,FALSE)</f>
        <v xml:space="preserve"> </v>
      </c>
      <c r="M180" s="5" t="s">
        <v>2</v>
      </c>
      <c r="N180" s="9" t="str">
        <f>VLOOKUP(Tableau257911[[#This Row],[PLACE TREGUNC]],PointsClassement[],2,FALSE)</f>
        <v xml:space="preserve"> </v>
      </c>
      <c r="O180" s="5" t="s">
        <v>2</v>
      </c>
      <c r="P180" s="9" t="str">
        <f>VLOOKUP(Tableau257911[[#This Row],[PLACE SCAER]],PointsClassement[],2,FALSE)</f>
        <v xml:space="preserve"> </v>
      </c>
      <c r="Q180" s="5" t="s">
        <v>2</v>
      </c>
      <c r="R180" s="9" t="str">
        <f>VLOOKUP(Tableau257911[[#This Row],[PLACE GOUEZEC]],PointsClassement[],2,FALSE)</f>
        <v xml:space="preserve"> </v>
      </c>
      <c r="S180" s="7"/>
      <c r="T180" s="8">
        <f>SUM(F180,H180,J180,L180,N180,P180,R180,S180)</f>
        <v>0</v>
      </c>
    </row>
    <row r="181" spans="1:20" x14ac:dyDescent="0.3">
      <c r="A181">
        <v>176</v>
      </c>
      <c r="E181" s="3" t="s">
        <v>2</v>
      </c>
      <c r="F181" s="9" t="str">
        <f>VLOOKUP(Tableau257911[[#This Row],[PLACE QUIMPER]],PointsClassement[],2,FALSE)</f>
        <v xml:space="preserve"> </v>
      </c>
      <c r="G181" s="5" t="s">
        <v>2</v>
      </c>
      <c r="H181" s="9" t="str">
        <f>VLOOKUP(Tableau257911[[#This Row],[PLACE RIEC]],PointsClassement[],2,FALSE)</f>
        <v xml:space="preserve"> </v>
      </c>
      <c r="I181" s="5" t="s">
        <v>2</v>
      </c>
      <c r="J181" s="9" t="str">
        <f>VLOOKUP(Tableau257911[[#This Row],[PLACE QUIMPERLE]],PointsClassement[],2,FALSE)</f>
        <v xml:space="preserve"> </v>
      </c>
      <c r="K181" s="5" t="s">
        <v>2</v>
      </c>
      <c r="L181" s="9" t="str">
        <f>VLOOKUP(Tableau257911[[#This Row],[PLACE ERGUE]],PointsClassement[],2,FALSE)</f>
        <v xml:space="preserve"> </v>
      </c>
      <c r="M181" s="5" t="s">
        <v>2</v>
      </c>
      <c r="N181" s="9" t="str">
        <f>VLOOKUP(Tableau257911[[#This Row],[PLACE TREGUNC]],PointsClassement[],2,FALSE)</f>
        <v xml:space="preserve"> </v>
      </c>
      <c r="O181" s="5" t="s">
        <v>2</v>
      </c>
      <c r="P181" s="9" t="str">
        <f>VLOOKUP(Tableau257911[[#This Row],[PLACE SCAER]],PointsClassement[],2,FALSE)</f>
        <v xml:space="preserve"> </v>
      </c>
      <c r="Q181" s="5" t="s">
        <v>2</v>
      </c>
      <c r="R181" s="9" t="str">
        <f>VLOOKUP(Tableau257911[[#This Row],[PLACE GOUEZEC]],PointsClassement[],2,FALSE)</f>
        <v xml:space="preserve"> </v>
      </c>
      <c r="S181" s="7"/>
      <c r="T181" s="8">
        <f>SUM(F181,H181,J181,L181,N181,P181,R181,S181)</f>
        <v>0</v>
      </c>
    </row>
    <row r="182" spans="1:20" x14ac:dyDescent="0.3">
      <c r="A182">
        <v>177</v>
      </c>
      <c r="E182" s="3" t="s">
        <v>2</v>
      </c>
      <c r="F182" s="9" t="str">
        <f>VLOOKUP(Tableau257911[[#This Row],[PLACE QUIMPER]],PointsClassement[],2,FALSE)</f>
        <v xml:space="preserve"> </v>
      </c>
      <c r="G182" s="5" t="s">
        <v>2</v>
      </c>
      <c r="H182" s="9" t="str">
        <f>VLOOKUP(Tableau257911[[#This Row],[PLACE RIEC]],PointsClassement[],2,FALSE)</f>
        <v xml:space="preserve"> </v>
      </c>
      <c r="I182" s="5" t="s">
        <v>2</v>
      </c>
      <c r="J182" s="9" t="str">
        <f>VLOOKUP(Tableau257911[[#This Row],[PLACE QUIMPERLE]],PointsClassement[],2,FALSE)</f>
        <v xml:space="preserve"> </v>
      </c>
      <c r="K182" s="5" t="s">
        <v>2</v>
      </c>
      <c r="L182" s="9" t="str">
        <f>VLOOKUP(Tableau257911[[#This Row],[PLACE ERGUE]],PointsClassement[],2,FALSE)</f>
        <v xml:space="preserve"> </v>
      </c>
      <c r="M182" s="5" t="s">
        <v>2</v>
      </c>
      <c r="N182" s="9" t="str">
        <f>VLOOKUP(Tableau257911[[#This Row],[PLACE TREGUNC]],PointsClassement[],2,FALSE)</f>
        <v xml:space="preserve"> </v>
      </c>
      <c r="O182" s="5" t="s">
        <v>2</v>
      </c>
      <c r="P182" s="9" t="str">
        <f>VLOOKUP(Tableau257911[[#This Row],[PLACE SCAER]],PointsClassement[],2,FALSE)</f>
        <v xml:space="preserve"> </v>
      </c>
      <c r="Q182" s="5" t="s">
        <v>2</v>
      </c>
      <c r="R182" s="9" t="str">
        <f>VLOOKUP(Tableau257911[[#This Row],[PLACE GOUEZEC]],PointsClassement[],2,FALSE)</f>
        <v xml:space="preserve"> </v>
      </c>
      <c r="S182" s="7"/>
      <c r="T182" s="8">
        <f>SUM(F182,H182,J182,L182,N182,P182,R182,S182)</f>
        <v>0</v>
      </c>
    </row>
    <row r="183" spans="1:20" x14ac:dyDescent="0.3">
      <c r="A183">
        <v>178</v>
      </c>
      <c r="E183" s="3" t="s">
        <v>2</v>
      </c>
      <c r="F183" s="9" t="str">
        <f>VLOOKUP(Tableau257911[[#This Row],[PLACE QUIMPER]],PointsClassement[],2,FALSE)</f>
        <v xml:space="preserve"> </v>
      </c>
      <c r="G183" s="5" t="s">
        <v>2</v>
      </c>
      <c r="H183" s="9" t="str">
        <f>VLOOKUP(Tableau257911[[#This Row],[PLACE RIEC]],PointsClassement[],2,FALSE)</f>
        <v xml:space="preserve"> </v>
      </c>
      <c r="I183" s="5" t="s">
        <v>2</v>
      </c>
      <c r="J183" s="9" t="str">
        <f>VLOOKUP(Tableau257911[[#This Row],[PLACE QUIMPERLE]],PointsClassement[],2,FALSE)</f>
        <v xml:space="preserve"> </v>
      </c>
      <c r="K183" s="5" t="s">
        <v>2</v>
      </c>
      <c r="L183" s="9" t="str">
        <f>VLOOKUP(Tableau257911[[#This Row],[PLACE ERGUE]],PointsClassement[],2,FALSE)</f>
        <v xml:space="preserve"> </v>
      </c>
      <c r="M183" s="5" t="s">
        <v>2</v>
      </c>
      <c r="N183" s="9" t="str">
        <f>VLOOKUP(Tableau257911[[#This Row],[PLACE TREGUNC]],PointsClassement[],2,FALSE)</f>
        <v xml:space="preserve"> </v>
      </c>
      <c r="O183" s="5" t="s">
        <v>2</v>
      </c>
      <c r="P183" s="9" t="str">
        <f>VLOOKUP(Tableau257911[[#This Row],[PLACE SCAER]],PointsClassement[],2,FALSE)</f>
        <v xml:space="preserve"> </v>
      </c>
      <c r="Q183" s="5" t="s">
        <v>2</v>
      </c>
      <c r="R183" s="9" t="str">
        <f>VLOOKUP(Tableau257911[[#This Row],[PLACE GOUEZEC]],PointsClassement[],2,FALSE)</f>
        <v xml:space="preserve"> </v>
      </c>
      <c r="S183" s="7"/>
      <c r="T183" s="8">
        <f>SUM(F183,H183,J183,L183,N183,P183,R183,S183)</f>
        <v>0</v>
      </c>
    </row>
    <row r="184" spans="1:20" x14ac:dyDescent="0.3">
      <c r="A184">
        <v>179</v>
      </c>
      <c r="E184" s="3" t="s">
        <v>2</v>
      </c>
      <c r="F184" s="9" t="str">
        <f>VLOOKUP(Tableau257911[[#This Row],[PLACE QUIMPER]],PointsClassement[],2,FALSE)</f>
        <v xml:space="preserve"> </v>
      </c>
      <c r="G184" s="5" t="s">
        <v>2</v>
      </c>
      <c r="H184" s="9" t="str">
        <f>VLOOKUP(Tableau257911[[#This Row],[PLACE RIEC]],PointsClassement[],2,FALSE)</f>
        <v xml:space="preserve"> </v>
      </c>
      <c r="I184" s="5" t="s">
        <v>2</v>
      </c>
      <c r="J184" s="9" t="str">
        <f>VLOOKUP(Tableau257911[[#This Row],[PLACE QUIMPERLE]],PointsClassement[],2,FALSE)</f>
        <v xml:space="preserve"> </v>
      </c>
      <c r="K184" s="5" t="s">
        <v>2</v>
      </c>
      <c r="L184" s="9" t="str">
        <f>VLOOKUP(Tableau257911[[#This Row],[PLACE ERGUE]],PointsClassement[],2,FALSE)</f>
        <v xml:space="preserve"> </v>
      </c>
      <c r="M184" s="5" t="s">
        <v>2</v>
      </c>
      <c r="N184" s="9" t="str">
        <f>VLOOKUP(Tableau257911[[#This Row],[PLACE TREGUNC]],PointsClassement[],2,FALSE)</f>
        <v xml:space="preserve"> </v>
      </c>
      <c r="O184" s="5" t="s">
        <v>2</v>
      </c>
      <c r="P184" s="9" t="str">
        <f>VLOOKUP(Tableau257911[[#This Row],[PLACE SCAER]],PointsClassement[],2,FALSE)</f>
        <v xml:space="preserve"> </v>
      </c>
      <c r="Q184" s="5" t="s">
        <v>2</v>
      </c>
      <c r="R184" s="9" t="str">
        <f>VLOOKUP(Tableau257911[[#This Row],[PLACE GOUEZEC]],PointsClassement[],2,FALSE)</f>
        <v xml:space="preserve"> </v>
      </c>
      <c r="S184" s="7"/>
      <c r="T184" s="8">
        <f>SUM(F184,H184,J184,L184,N184,P184,R184,S184)</f>
        <v>0</v>
      </c>
    </row>
    <row r="185" spans="1:20" x14ac:dyDescent="0.3">
      <c r="A185">
        <v>180</v>
      </c>
      <c r="E185" s="3" t="s">
        <v>2</v>
      </c>
      <c r="F185" s="9" t="str">
        <f>VLOOKUP(Tableau257911[[#This Row],[PLACE QUIMPER]],PointsClassement[],2,FALSE)</f>
        <v xml:space="preserve"> </v>
      </c>
      <c r="G185" s="5" t="s">
        <v>2</v>
      </c>
      <c r="H185" s="9" t="str">
        <f>VLOOKUP(Tableau257911[[#This Row],[PLACE RIEC]],PointsClassement[],2,FALSE)</f>
        <v xml:space="preserve"> </v>
      </c>
      <c r="I185" s="5" t="s">
        <v>2</v>
      </c>
      <c r="J185" s="9" t="str">
        <f>VLOOKUP(Tableau257911[[#This Row],[PLACE QUIMPERLE]],PointsClassement[],2,FALSE)</f>
        <v xml:space="preserve"> </v>
      </c>
      <c r="K185" s="5" t="s">
        <v>2</v>
      </c>
      <c r="L185" s="9" t="str">
        <f>VLOOKUP(Tableau257911[[#This Row],[PLACE ERGUE]],PointsClassement[],2,FALSE)</f>
        <v xml:space="preserve"> </v>
      </c>
      <c r="M185" s="5" t="s">
        <v>2</v>
      </c>
      <c r="N185" s="9" t="str">
        <f>VLOOKUP(Tableau257911[[#This Row],[PLACE TREGUNC]],PointsClassement[],2,FALSE)</f>
        <v xml:space="preserve"> </v>
      </c>
      <c r="O185" s="5" t="s">
        <v>2</v>
      </c>
      <c r="P185" s="9" t="str">
        <f>VLOOKUP(Tableau257911[[#This Row],[PLACE SCAER]],PointsClassement[],2,FALSE)</f>
        <v xml:space="preserve"> </v>
      </c>
      <c r="Q185" s="5" t="s">
        <v>2</v>
      </c>
      <c r="R185" s="9" t="str">
        <f>VLOOKUP(Tableau257911[[#This Row],[PLACE GOUEZEC]],PointsClassement[],2,FALSE)</f>
        <v xml:space="preserve"> </v>
      </c>
      <c r="S185" s="7"/>
      <c r="T185" s="8">
        <f>SUM(F185,H185,J185,L185,N185,P185,R185,S185)</f>
        <v>0</v>
      </c>
    </row>
    <row r="186" spans="1:20" x14ac:dyDescent="0.3">
      <c r="A186">
        <v>181</v>
      </c>
      <c r="E186" s="3" t="s">
        <v>2</v>
      </c>
      <c r="F186" s="9" t="str">
        <f>VLOOKUP(Tableau257911[[#This Row],[PLACE QUIMPER]],PointsClassement[],2,FALSE)</f>
        <v xml:space="preserve"> </v>
      </c>
      <c r="G186" s="5" t="s">
        <v>2</v>
      </c>
      <c r="H186" s="9" t="str">
        <f>VLOOKUP(Tableau257911[[#This Row],[PLACE RIEC]],PointsClassement[],2,FALSE)</f>
        <v xml:space="preserve"> </v>
      </c>
      <c r="I186" s="5" t="s">
        <v>2</v>
      </c>
      <c r="J186" s="9" t="str">
        <f>VLOOKUP(Tableau257911[[#This Row],[PLACE QUIMPERLE]],PointsClassement[],2,FALSE)</f>
        <v xml:space="preserve"> </v>
      </c>
      <c r="K186" s="5" t="s">
        <v>2</v>
      </c>
      <c r="L186" s="9" t="str">
        <f>VLOOKUP(Tableau257911[[#This Row],[PLACE ERGUE]],PointsClassement[],2,FALSE)</f>
        <v xml:space="preserve"> </v>
      </c>
      <c r="M186" s="5" t="s">
        <v>2</v>
      </c>
      <c r="N186" s="9" t="str">
        <f>VLOOKUP(Tableau257911[[#This Row],[PLACE TREGUNC]],PointsClassement[],2,FALSE)</f>
        <v xml:space="preserve"> </v>
      </c>
      <c r="O186" s="5" t="s">
        <v>2</v>
      </c>
      <c r="P186" s="9" t="str">
        <f>VLOOKUP(Tableau257911[[#This Row],[PLACE SCAER]],PointsClassement[],2,FALSE)</f>
        <v xml:space="preserve"> </v>
      </c>
      <c r="Q186" s="5" t="s">
        <v>2</v>
      </c>
      <c r="R186" s="9" t="str">
        <f>VLOOKUP(Tableau257911[[#This Row],[PLACE GOUEZEC]],PointsClassement[],2,FALSE)</f>
        <v xml:space="preserve"> </v>
      </c>
      <c r="S186" s="7"/>
      <c r="T186" s="8">
        <f>SUM(F186,H186,J186,L186,N186,P186,R186,S186)</f>
        <v>0</v>
      </c>
    </row>
    <row r="187" spans="1:20" x14ac:dyDescent="0.3">
      <c r="A187">
        <v>182</v>
      </c>
      <c r="E187" s="3" t="s">
        <v>2</v>
      </c>
      <c r="F187" s="9" t="str">
        <f>VLOOKUP(Tableau257911[[#This Row],[PLACE QUIMPER]],PointsClassement[],2,FALSE)</f>
        <v xml:space="preserve"> </v>
      </c>
      <c r="G187" s="5" t="s">
        <v>2</v>
      </c>
      <c r="H187" s="9" t="str">
        <f>VLOOKUP(Tableau257911[[#This Row],[PLACE RIEC]],PointsClassement[],2,FALSE)</f>
        <v xml:space="preserve"> </v>
      </c>
      <c r="I187" s="5" t="s">
        <v>2</v>
      </c>
      <c r="J187" s="9" t="str">
        <f>VLOOKUP(Tableau257911[[#This Row],[PLACE QUIMPERLE]],PointsClassement[],2,FALSE)</f>
        <v xml:space="preserve"> </v>
      </c>
      <c r="K187" s="5" t="s">
        <v>2</v>
      </c>
      <c r="L187" s="9" t="str">
        <f>VLOOKUP(Tableau257911[[#This Row],[PLACE ERGUE]],PointsClassement[],2,FALSE)</f>
        <v xml:space="preserve"> </v>
      </c>
      <c r="M187" s="5" t="s">
        <v>2</v>
      </c>
      <c r="N187" s="9" t="str">
        <f>VLOOKUP(Tableau257911[[#This Row],[PLACE TREGUNC]],PointsClassement[],2,FALSE)</f>
        <v xml:space="preserve"> </v>
      </c>
      <c r="O187" s="5" t="s">
        <v>2</v>
      </c>
      <c r="P187" s="9" t="str">
        <f>VLOOKUP(Tableau257911[[#This Row],[PLACE SCAER]],PointsClassement[],2,FALSE)</f>
        <v xml:space="preserve"> </v>
      </c>
      <c r="Q187" s="5" t="s">
        <v>2</v>
      </c>
      <c r="R187" s="9" t="str">
        <f>VLOOKUP(Tableau257911[[#This Row],[PLACE GOUEZEC]],PointsClassement[],2,FALSE)</f>
        <v xml:space="preserve"> </v>
      </c>
      <c r="S187" s="7"/>
      <c r="T187" s="8">
        <f>SUM(F187,H187,J187,L187,N187,P187,R187,S187)</f>
        <v>0</v>
      </c>
    </row>
    <row r="188" spans="1:20" x14ac:dyDescent="0.3">
      <c r="A188">
        <v>183</v>
      </c>
      <c r="E188" s="3" t="s">
        <v>2</v>
      </c>
      <c r="F188" s="9" t="str">
        <f>VLOOKUP(Tableau257911[[#This Row],[PLACE QUIMPER]],PointsClassement[],2,FALSE)</f>
        <v xml:space="preserve"> </v>
      </c>
      <c r="G188" s="5" t="s">
        <v>2</v>
      </c>
      <c r="H188" s="9" t="str">
        <f>VLOOKUP(Tableau257911[[#This Row],[PLACE RIEC]],PointsClassement[],2,FALSE)</f>
        <v xml:space="preserve"> </v>
      </c>
      <c r="I188" s="5" t="s">
        <v>2</v>
      </c>
      <c r="J188" s="9" t="str">
        <f>VLOOKUP(Tableau257911[[#This Row],[PLACE QUIMPERLE]],PointsClassement[],2,FALSE)</f>
        <v xml:space="preserve"> </v>
      </c>
      <c r="K188" s="5" t="s">
        <v>2</v>
      </c>
      <c r="L188" s="9" t="str">
        <f>VLOOKUP(Tableau257911[[#This Row],[PLACE ERGUE]],PointsClassement[],2,FALSE)</f>
        <v xml:space="preserve"> </v>
      </c>
      <c r="M188" s="5" t="s">
        <v>2</v>
      </c>
      <c r="N188" s="9" t="str">
        <f>VLOOKUP(Tableau257911[[#This Row],[PLACE TREGUNC]],PointsClassement[],2,FALSE)</f>
        <v xml:space="preserve"> </v>
      </c>
      <c r="O188" s="5" t="s">
        <v>2</v>
      </c>
      <c r="P188" s="9" t="str">
        <f>VLOOKUP(Tableau257911[[#This Row],[PLACE SCAER]],PointsClassement[],2,FALSE)</f>
        <v xml:space="preserve"> </v>
      </c>
      <c r="Q188" s="5" t="s">
        <v>2</v>
      </c>
      <c r="R188" s="9" t="str">
        <f>VLOOKUP(Tableau257911[[#This Row],[PLACE GOUEZEC]],PointsClassement[],2,FALSE)</f>
        <v xml:space="preserve"> </v>
      </c>
      <c r="S188" s="7"/>
      <c r="T188" s="8">
        <f>SUM(F188,H188,J188,L188,N188,P188,R188,S188)</f>
        <v>0</v>
      </c>
    </row>
    <row r="189" spans="1:20" x14ac:dyDescent="0.3">
      <c r="A189">
        <v>184</v>
      </c>
      <c r="E189" s="3" t="s">
        <v>2</v>
      </c>
      <c r="F189" s="9" t="str">
        <f>VLOOKUP(Tableau257911[[#This Row],[PLACE QUIMPER]],PointsClassement[],2,FALSE)</f>
        <v xml:space="preserve"> </v>
      </c>
      <c r="G189" s="5" t="s">
        <v>2</v>
      </c>
      <c r="H189" s="9" t="str">
        <f>VLOOKUP(Tableau257911[[#This Row],[PLACE RIEC]],PointsClassement[],2,FALSE)</f>
        <v xml:space="preserve"> </v>
      </c>
      <c r="I189" s="5" t="s">
        <v>2</v>
      </c>
      <c r="J189" s="9" t="str">
        <f>VLOOKUP(Tableau257911[[#This Row],[PLACE QUIMPERLE]],PointsClassement[],2,FALSE)</f>
        <v xml:space="preserve"> </v>
      </c>
      <c r="K189" s="5" t="s">
        <v>2</v>
      </c>
      <c r="L189" s="9" t="str">
        <f>VLOOKUP(Tableau257911[[#This Row],[PLACE ERGUE]],PointsClassement[],2,FALSE)</f>
        <v xml:space="preserve"> </v>
      </c>
      <c r="M189" s="5" t="s">
        <v>2</v>
      </c>
      <c r="N189" s="9" t="str">
        <f>VLOOKUP(Tableau257911[[#This Row],[PLACE TREGUNC]],PointsClassement[],2,FALSE)</f>
        <v xml:space="preserve"> </v>
      </c>
      <c r="O189" s="5" t="s">
        <v>2</v>
      </c>
      <c r="P189" s="9" t="str">
        <f>VLOOKUP(Tableau257911[[#This Row],[PLACE SCAER]],PointsClassement[],2,FALSE)</f>
        <v xml:space="preserve"> </v>
      </c>
      <c r="Q189" s="5" t="s">
        <v>2</v>
      </c>
      <c r="R189" s="9" t="str">
        <f>VLOOKUP(Tableau257911[[#This Row],[PLACE GOUEZEC]],PointsClassement[],2,FALSE)</f>
        <v xml:space="preserve"> </v>
      </c>
      <c r="S189" s="7"/>
      <c r="T189" s="8">
        <f>SUM(F189,H189,J189,L189,N189,P189,R189,S189)</f>
        <v>0</v>
      </c>
    </row>
    <row r="190" spans="1:20" x14ac:dyDescent="0.3">
      <c r="A190">
        <v>185</v>
      </c>
      <c r="E190" s="3" t="s">
        <v>2</v>
      </c>
      <c r="F190" s="9" t="str">
        <f>VLOOKUP(Tableau257911[[#This Row],[PLACE QUIMPER]],PointsClassement[],2,FALSE)</f>
        <v xml:space="preserve"> </v>
      </c>
      <c r="G190" s="5" t="s">
        <v>2</v>
      </c>
      <c r="H190" s="9" t="str">
        <f>VLOOKUP(Tableau257911[[#This Row],[PLACE RIEC]],PointsClassement[],2,FALSE)</f>
        <v xml:space="preserve"> </v>
      </c>
      <c r="I190" s="5" t="s">
        <v>2</v>
      </c>
      <c r="J190" s="9" t="str">
        <f>VLOOKUP(Tableau257911[[#This Row],[PLACE QUIMPERLE]],PointsClassement[],2,FALSE)</f>
        <v xml:space="preserve"> </v>
      </c>
      <c r="K190" s="5" t="s">
        <v>2</v>
      </c>
      <c r="L190" s="9" t="str">
        <f>VLOOKUP(Tableau257911[[#This Row],[PLACE ERGUE]],PointsClassement[],2,FALSE)</f>
        <v xml:space="preserve"> </v>
      </c>
      <c r="M190" s="5" t="s">
        <v>2</v>
      </c>
      <c r="N190" s="9" t="str">
        <f>VLOOKUP(Tableau257911[[#This Row],[PLACE TREGUNC]],PointsClassement[],2,FALSE)</f>
        <v xml:space="preserve"> </v>
      </c>
      <c r="O190" s="5" t="s">
        <v>2</v>
      </c>
      <c r="P190" s="9" t="str">
        <f>VLOOKUP(Tableau257911[[#This Row],[PLACE SCAER]],PointsClassement[],2,FALSE)</f>
        <v xml:space="preserve"> </v>
      </c>
      <c r="Q190" s="5" t="s">
        <v>2</v>
      </c>
      <c r="R190" s="9" t="str">
        <f>VLOOKUP(Tableau257911[[#This Row],[PLACE GOUEZEC]],PointsClassement[],2,FALSE)</f>
        <v xml:space="preserve"> </v>
      </c>
      <c r="S190" s="7"/>
      <c r="T190" s="8">
        <f>SUM(F190,H190,J190,L190,N190,P190,R190,S190)</f>
        <v>0</v>
      </c>
    </row>
    <row r="191" spans="1:20" x14ac:dyDescent="0.3">
      <c r="A191">
        <v>186</v>
      </c>
      <c r="E191" s="3" t="s">
        <v>2</v>
      </c>
      <c r="F191" s="9" t="str">
        <f>VLOOKUP(Tableau257911[[#This Row],[PLACE QUIMPER]],PointsClassement[],2,FALSE)</f>
        <v xml:space="preserve"> </v>
      </c>
      <c r="G191" s="5" t="s">
        <v>2</v>
      </c>
      <c r="H191" s="9" t="str">
        <f>VLOOKUP(Tableau257911[[#This Row],[PLACE RIEC]],PointsClassement[],2,FALSE)</f>
        <v xml:space="preserve"> </v>
      </c>
      <c r="I191" s="5" t="s">
        <v>2</v>
      </c>
      <c r="J191" s="9" t="str">
        <f>VLOOKUP(Tableau257911[[#This Row],[PLACE QUIMPERLE]],PointsClassement[],2,FALSE)</f>
        <v xml:space="preserve"> </v>
      </c>
      <c r="K191" s="5" t="s">
        <v>2</v>
      </c>
      <c r="L191" s="9" t="str">
        <f>VLOOKUP(Tableau257911[[#This Row],[PLACE ERGUE]],PointsClassement[],2,FALSE)</f>
        <v xml:space="preserve"> </v>
      </c>
      <c r="M191" s="5" t="s">
        <v>2</v>
      </c>
      <c r="N191" s="9" t="str">
        <f>VLOOKUP(Tableau257911[[#This Row],[PLACE TREGUNC]],PointsClassement[],2,FALSE)</f>
        <v xml:space="preserve"> </v>
      </c>
      <c r="O191" s="5" t="s">
        <v>2</v>
      </c>
      <c r="P191" s="9" t="str">
        <f>VLOOKUP(Tableau257911[[#This Row],[PLACE SCAER]],PointsClassement[],2,FALSE)</f>
        <v xml:space="preserve"> </v>
      </c>
      <c r="Q191" s="5" t="s">
        <v>2</v>
      </c>
      <c r="R191" s="9" t="str">
        <f>VLOOKUP(Tableau257911[[#This Row],[PLACE GOUEZEC]],PointsClassement[],2,FALSE)</f>
        <v xml:space="preserve"> </v>
      </c>
      <c r="S191" s="7"/>
      <c r="T191" s="8">
        <f>SUM(F191,H191,J191,L191,N191,P191,R191,S191)</f>
        <v>0</v>
      </c>
    </row>
    <row r="192" spans="1:20" x14ac:dyDescent="0.3">
      <c r="A192">
        <v>187</v>
      </c>
      <c r="E192" s="3" t="s">
        <v>2</v>
      </c>
      <c r="F192" s="9" t="str">
        <f>VLOOKUP(Tableau257911[[#This Row],[PLACE QUIMPER]],PointsClassement[],2,FALSE)</f>
        <v xml:space="preserve"> </v>
      </c>
      <c r="G192" s="5" t="s">
        <v>2</v>
      </c>
      <c r="H192" s="9" t="str">
        <f>VLOOKUP(Tableau257911[[#This Row],[PLACE RIEC]],PointsClassement[],2,FALSE)</f>
        <v xml:space="preserve"> </v>
      </c>
      <c r="I192" s="5" t="s">
        <v>2</v>
      </c>
      <c r="J192" s="9" t="str">
        <f>VLOOKUP(Tableau257911[[#This Row],[PLACE QUIMPERLE]],PointsClassement[],2,FALSE)</f>
        <v xml:space="preserve"> </v>
      </c>
      <c r="K192" s="5" t="s">
        <v>2</v>
      </c>
      <c r="L192" s="9" t="str">
        <f>VLOOKUP(Tableau257911[[#This Row],[PLACE ERGUE]],PointsClassement[],2,FALSE)</f>
        <v xml:space="preserve"> </v>
      </c>
      <c r="M192" s="5" t="s">
        <v>2</v>
      </c>
      <c r="N192" s="9" t="str">
        <f>VLOOKUP(Tableau257911[[#This Row],[PLACE TREGUNC]],PointsClassement[],2,FALSE)</f>
        <v xml:space="preserve"> </v>
      </c>
      <c r="O192" s="5" t="s">
        <v>2</v>
      </c>
      <c r="P192" s="9" t="str">
        <f>VLOOKUP(Tableau257911[[#This Row],[PLACE SCAER]],PointsClassement[],2,FALSE)</f>
        <v xml:space="preserve"> </v>
      </c>
      <c r="Q192" s="5" t="s">
        <v>2</v>
      </c>
      <c r="R192" s="9" t="str">
        <f>VLOOKUP(Tableau257911[[#This Row],[PLACE GOUEZEC]],PointsClassement[],2,FALSE)</f>
        <v xml:space="preserve"> </v>
      </c>
      <c r="S192" s="7"/>
      <c r="T192" s="8">
        <f>SUM(F192,H192,J192,L192,N192,P192,R192,S192)</f>
        <v>0</v>
      </c>
    </row>
    <row r="193" spans="1:20" x14ac:dyDescent="0.3">
      <c r="A193">
        <v>188</v>
      </c>
      <c r="E193" s="3" t="s">
        <v>2</v>
      </c>
      <c r="F193" s="9" t="str">
        <f>VLOOKUP(Tableau257911[[#This Row],[PLACE QUIMPER]],PointsClassement[],2,FALSE)</f>
        <v xml:space="preserve"> </v>
      </c>
      <c r="G193" s="5" t="s">
        <v>2</v>
      </c>
      <c r="H193" s="9" t="str">
        <f>VLOOKUP(Tableau257911[[#This Row],[PLACE RIEC]],PointsClassement[],2,FALSE)</f>
        <v xml:space="preserve"> </v>
      </c>
      <c r="I193" s="5" t="s">
        <v>2</v>
      </c>
      <c r="J193" s="9" t="str">
        <f>VLOOKUP(Tableau257911[[#This Row],[PLACE QUIMPERLE]],PointsClassement[],2,FALSE)</f>
        <v xml:space="preserve"> </v>
      </c>
      <c r="K193" s="5" t="s">
        <v>2</v>
      </c>
      <c r="L193" s="9" t="str">
        <f>VLOOKUP(Tableau257911[[#This Row],[PLACE ERGUE]],PointsClassement[],2,FALSE)</f>
        <v xml:space="preserve"> </v>
      </c>
      <c r="M193" s="5" t="s">
        <v>2</v>
      </c>
      <c r="N193" s="9" t="str">
        <f>VLOOKUP(Tableau257911[[#This Row],[PLACE TREGUNC]],PointsClassement[],2,FALSE)</f>
        <v xml:space="preserve"> </v>
      </c>
      <c r="O193" s="5" t="s">
        <v>2</v>
      </c>
      <c r="P193" s="9" t="str">
        <f>VLOOKUP(Tableau257911[[#This Row],[PLACE SCAER]],PointsClassement[],2,FALSE)</f>
        <v xml:space="preserve"> </v>
      </c>
      <c r="Q193" s="5" t="s">
        <v>2</v>
      </c>
      <c r="R193" s="9" t="str">
        <f>VLOOKUP(Tableau257911[[#This Row],[PLACE GOUEZEC]],PointsClassement[],2,FALSE)</f>
        <v xml:space="preserve"> </v>
      </c>
      <c r="S193" s="7"/>
      <c r="T193" s="8">
        <f>SUM(F193,H193,J193,L193,N193,P193,R193,S193)</f>
        <v>0</v>
      </c>
    </row>
    <row r="194" spans="1:20" x14ac:dyDescent="0.3">
      <c r="A194">
        <v>189</v>
      </c>
      <c r="E194" s="3" t="s">
        <v>2</v>
      </c>
      <c r="F194" s="9" t="str">
        <f>VLOOKUP(Tableau257911[[#This Row],[PLACE QUIMPER]],PointsClassement[],2,FALSE)</f>
        <v xml:space="preserve"> </v>
      </c>
      <c r="G194" s="5" t="s">
        <v>2</v>
      </c>
      <c r="H194" s="9" t="str">
        <f>VLOOKUP(Tableau257911[[#This Row],[PLACE RIEC]],PointsClassement[],2,FALSE)</f>
        <v xml:space="preserve"> </v>
      </c>
      <c r="I194" s="5" t="s">
        <v>2</v>
      </c>
      <c r="J194" s="9" t="str">
        <f>VLOOKUP(Tableau257911[[#This Row],[PLACE QUIMPERLE]],PointsClassement[],2,FALSE)</f>
        <v xml:space="preserve"> </v>
      </c>
      <c r="K194" s="5" t="s">
        <v>2</v>
      </c>
      <c r="L194" s="9" t="str">
        <f>VLOOKUP(Tableau257911[[#This Row],[PLACE ERGUE]],PointsClassement[],2,FALSE)</f>
        <v xml:space="preserve"> </v>
      </c>
      <c r="M194" s="5" t="s">
        <v>2</v>
      </c>
      <c r="N194" s="9" t="str">
        <f>VLOOKUP(Tableau257911[[#This Row],[PLACE TREGUNC]],PointsClassement[],2,FALSE)</f>
        <v xml:space="preserve"> </v>
      </c>
      <c r="O194" s="5" t="s">
        <v>2</v>
      </c>
      <c r="P194" s="9" t="str">
        <f>VLOOKUP(Tableau257911[[#This Row],[PLACE SCAER]],PointsClassement[],2,FALSE)</f>
        <v xml:space="preserve"> </v>
      </c>
      <c r="Q194" s="5" t="s">
        <v>2</v>
      </c>
      <c r="R194" s="9" t="str">
        <f>VLOOKUP(Tableau257911[[#This Row],[PLACE GOUEZEC]],PointsClassement[],2,FALSE)</f>
        <v xml:space="preserve"> </v>
      </c>
      <c r="S194" s="7"/>
      <c r="T194" s="8">
        <f>SUM(F194,H194,J194,L194,N194,P194,R194,S194)</f>
        <v>0</v>
      </c>
    </row>
    <row r="195" spans="1:20" x14ac:dyDescent="0.3">
      <c r="A195">
        <v>190</v>
      </c>
      <c r="E195" s="3" t="s">
        <v>2</v>
      </c>
      <c r="F195" s="9" t="str">
        <f>VLOOKUP(Tableau257911[[#This Row],[PLACE QUIMPER]],PointsClassement[],2,FALSE)</f>
        <v xml:space="preserve"> </v>
      </c>
      <c r="G195" s="5" t="s">
        <v>2</v>
      </c>
      <c r="H195" s="9" t="str">
        <f>VLOOKUP(Tableau257911[[#This Row],[PLACE RIEC]],PointsClassement[],2,FALSE)</f>
        <v xml:space="preserve"> </v>
      </c>
      <c r="I195" s="5" t="s">
        <v>2</v>
      </c>
      <c r="J195" s="9" t="str">
        <f>VLOOKUP(Tableau257911[[#This Row],[PLACE QUIMPERLE]],PointsClassement[],2,FALSE)</f>
        <v xml:space="preserve"> </v>
      </c>
      <c r="K195" s="5" t="s">
        <v>2</v>
      </c>
      <c r="L195" s="9" t="str">
        <f>VLOOKUP(Tableau257911[[#This Row],[PLACE ERGUE]],PointsClassement[],2,FALSE)</f>
        <v xml:space="preserve"> </v>
      </c>
      <c r="M195" s="5" t="s">
        <v>2</v>
      </c>
      <c r="N195" s="9" t="str">
        <f>VLOOKUP(Tableau257911[[#This Row],[PLACE TREGUNC]],PointsClassement[],2,FALSE)</f>
        <v xml:space="preserve"> </v>
      </c>
      <c r="O195" s="5" t="s">
        <v>2</v>
      </c>
      <c r="P195" s="9" t="str">
        <f>VLOOKUP(Tableau257911[[#This Row],[PLACE SCAER]],PointsClassement[],2,FALSE)</f>
        <v xml:space="preserve"> </v>
      </c>
      <c r="Q195" s="5" t="s">
        <v>2</v>
      </c>
      <c r="R195" s="9" t="str">
        <f>VLOOKUP(Tableau257911[[#This Row],[PLACE GOUEZEC]],PointsClassement[],2,FALSE)</f>
        <v xml:space="preserve"> </v>
      </c>
      <c r="S195" s="7"/>
      <c r="T195" s="8">
        <f>SUM(F195,H195,J195,L195,N195,P195,R195,S195)</f>
        <v>0</v>
      </c>
    </row>
    <row r="196" spans="1:20" x14ac:dyDescent="0.3">
      <c r="A196">
        <v>191</v>
      </c>
      <c r="E196" s="3" t="s">
        <v>2</v>
      </c>
      <c r="F196" s="9" t="str">
        <f>VLOOKUP(Tableau257911[[#This Row],[PLACE QUIMPER]],PointsClassement[],2,FALSE)</f>
        <v xml:space="preserve"> </v>
      </c>
      <c r="G196" s="5" t="s">
        <v>2</v>
      </c>
      <c r="H196" s="9" t="str">
        <f>VLOOKUP(Tableau257911[[#This Row],[PLACE RIEC]],PointsClassement[],2,FALSE)</f>
        <v xml:space="preserve"> </v>
      </c>
      <c r="I196" s="5" t="s">
        <v>2</v>
      </c>
      <c r="J196" s="9" t="str">
        <f>VLOOKUP(Tableau257911[[#This Row],[PLACE QUIMPERLE]],PointsClassement[],2,FALSE)</f>
        <v xml:space="preserve"> </v>
      </c>
      <c r="K196" s="5" t="s">
        <v>2</v>
      </c>
      <c r="L196" s="9" t="str">
        <f>VLOOKUP(Tableau257911[[#This Row],[PLACE ERGUE]],PointsClassement[],2,FALSE)</f>
        <v xml:space="preserve"> </v>
      </c>
      <c r="M196" s="5" t="s">
        <v>2</v>
      </c>
      <c r="N196" s="9" t="str">
        <f>VLOOKUP(Tableau257911[[#This Row],[PLACE TREGUNC]],PointsClassement[],2,FALSE)</f>
        <v xml:space="preserve"> </v>
      </c>
      <c r="O196" s="5" t="s">
        <v>2</v>
      </c>
      <c r="P196" s="9" t="str">
        <f>VLOOKUP(Tableau257911[[#This Row],[PLACE SCAER]],PointsClassement[],2,FALSE)</f>
        <v xml:space="preserve"> </v>
      </c>
      <c r="Q196" s="5" t="s">
        <v>2</v>
      </c>
      <c r="R196" s="9" t="str">
        <f>VLOOKUP(Tableau257911[[#This Row],[PLACE GOUEZEC]],PointsClassement[],2,FALSE)</f>
        <v xml:space="preserve"> </v>
      </c>
      <c r="S196" s="7"/>
      <c r="T196" s="8">
        <f>SUM(F196,H196,J196,L196,N196,P196,R196,S196)</f>
        <v>0</v>
      </c>
    </row>
    <row r="197" spans="1:20" x14ac:dyDescent="0.3">
      <c r="A197">
        <v>192</v>
      </c>
      <c r="E197" s="3" t="s">
        <v>2</v>
      </c>
      <c r="F197" s="9" t="str">
        <f>VLOOKUP(Tableau257911[[#This Row],[PLACE QUIMPER]],PointsClassement[],2,FALSE)</f>
        <v xml:space="preserve"> </v>
      </c>
      <c r="G197" s="5" t="s">
        <v>2</v>
      </c>
      <c r="H197" s="9" t="str">
        <f>VLOOKUP(Tableau257911[[#This Row],[PLACE RIEC]],PointsClassement[],2,FALSE)</f>
        <v xml:space="preserve"> </v>
      </c>
      <c r="I197" s="5" t="s">
        <v>2</v>
      </c>
      <c r="J197" s="9" t="str">
        <f>VLOOKUP(Tableau257911[[#This Row],[PLACE QUIMPERLE]],PointsClassement[],2,FALSE)</f>
        <v xml:space="preserve"> </v>
      </c>
      <c r="K197" s="5" t="s">
        <v>2</v>
      </c>
      <c r="L197" s="9" t="str">
        <f>VLOOKUP(Tableau257911[[#This Row],[PLACE ERGUE]],PointsClassement[],2,FALSE)</f>
        <v xml:space="preserve"> </v>
      </c>
      <c r="M197" s="5" t="s">
        <v>2</v>
      </c>
      <c r="N197" s="9" t="str">
        <f>VLOOKUP(Tableau257911[[#This Row],[PLACE TREGUNC]],PointsClassement[],2,FALSE)</f>
        <v xml:space="preserve"> </v>
      </c>
      <c r="O197" s="5" t="s">
        <v>2</v>
      </c>
      <c r="P197" s="9" t="str">
        <f>VLOOKUP(Tableau257911[[#This Row],[PLACE SCAER]],PointsClassement[],2,FALSE)</f>
        <v xml:space="preserve"> </v>
      </c>
      <c r="Q197" s="5" t="s">
        <v>2</v>
      </c>
      <c r="R197" s="9" t="str">
        <f>VLOOKUP(Tableau257911[[#This Row],[PLACE GOUEZEC]],PointsClassement[],2,FALSE)</f>
        <v xml:space="preserve"> </v>
      </c>
      <c r="S197" s="7"/>
      <c r="T197" s="8">
        <f>SUM(F197,H197,J197,L197,N197,P197,R197,S197)</f>
        <v>0</v>
      </c>
    </row>
    <row r="198" spans="1:20" x14ac:dyDescent="0.3">
      <c r="A198">
        <v>193</v>
      </c>
      <c r="E198" s="3" t="s">
        <v>2</v>
      </c>
      <c r="F198" s="9" t="str">
        <f>VLOOKUP(Tableau257911[[#This Row],[PLACE QUIMPER]],PointsClassement[],2,FALSE)</f>
        <v xml:space="preserve"> </v>
      </c>
      <c r="G198" s="5" t="s">
        <v>2</v>
      </c>
      <c r="H198" s="9" t="str">
        <f>VLOOKUP(Tableau257911[[#This Row],[PLACE RIEC]],PointsClassement[],2,FALSE)</f>
        <v xml:space="preserve"> </v>
      </c>
      <c r="I198" s="5" t="s">
        <v>2</v>
      </c>
      <c r="J198" s="9" t="str">
        <f>VLOOKUP(Tableau257911[[#This Row],[PLACE QUIMPERLE]],PointsClassement[],2,FALSE)</f>
        <v xml:space="preserve"> </v>
      </c>
      <c r="K198" s="5" t="s">
        <v>2</v>
      </c>
      <c r="L198" s="9" t="str">
        <f>VLOOKUP(Tableau257911[[#This Row],[PLACE ERGUE]],PointsClassement[],2,FALSE)</f>
        <v xml:space="preserve"> </v>
      </c>
      <c r="M198" s="5" t="s">
        <v>2</v>
      </c>
      <c r="N198" s="9" t="str">
        <f>VLOOKUP(Tableau257911[[#This Row],[PLACE TREGUNC]],PointsClassement[],2,FALSE)</f>
        <v xml:space="preserve"> </v>
      </c>
      <c r="O198" s="5" t="s">
        <v>2</v>
      </c>
      <c r="P198" s="9" t="str">
        <f>VLOOKUP(Tableau257911[[#This Row],[PLACE SCAER]],PointsClassement[],2,FALSE)</f>
        <v xml:space="preserve"> </v>
      </c>
      <c r="Q198" s="5" t="s">
        <v>2</v>
      </c>
      <c r="R198" s="9" t="str">
        <f>VLOOKUP(Tableau257911[[#This Row],[PLACE GOUEZEC]],PointsClassement[],2,FALSE)</f>
        <v xml:space="preserve"> </v>
      </c>
      <c r="S198" s="7"/>
      <c r="T198" s="8">
        <f>SUM(F198,H198,J198,L198,N198,P198,R198,S198)</f>
        <v>0</v>
      </c>
    </row>
    <row r="199" spans="1:20" x14ac:dyDescent="0.3">
      <c r="A199">
        <v>194</v>
      </c>
      <c r="E199" s="3" t="s">
        <v>2</v>
      </c>
      <c r="F199" s="9" t="str">
        <f>VLOOKUP(Tableau257911[[#This Row],[PLACE QUIMPER]],PointsClassement[],2,FALSE)</f>
        <v xml:space="preserve"> </v>
      </c>
      <c r="G199" s="5" t="s">
        <v>2</v>
      </c>
      <c r="H199" s="9" t="str">
        <f>VLOOKUP(Tableau257911[[#This Row],[PLACE RIEC]],PointsClassement[],2,FALSE)</f>
        <v xml:space="preserve"> </v>
      </c>
      <c r="I199" s="5" t="s">
        <v>2</v>
      </c>
      <c r="J199" s="9" t="str">
        <f>VLOOKUP(Tableau257911[[#This Row],[PLACE QUIMPERLE]],PointsClassement[],2,FALSE)</f>
        <v xml:space="preserve"> </v>
      </c>
      <c r="K199" s="5" t="s">
        <v>2</v>
      </c>
      <c r="L199" s="9" t="str">
        <f>VLOOKUP(Tableau257911[[#This Row],[PLACE ERGUE]],PointsClassement[],2,FALSE)</f>
        <v xml:space="preserve"> </v>
      </c>
      <c r="M199" s="5" t="s">
        <v>2</v>
      </c>
      <c r="N199" s="9" t="str">
        <f>VLOOKUP(Tableau257911[[#This Row],[PLACE TREGUNC]],PointsClassement[],2,FALSE)</f>
        <v xml:space="preserve"> </v>
      </c>
      <c r="O199" s="5" t="s">
        <v>2</v>
      </c>
      <c r="P199" s="9" t="str">
        <f>VLOOKUP(Tableau257911[[#This Row],[PLACE SCAER]],PointsClassement[],2,FALSE)</f>
        <v xml:space="preserve"> </v>
      </c>
      <c r="Q199" s="5" t="s">
        <v>2</v>
      </c>
      <c r="R199" s="9" t="str">
        <f>VLOOKUP(Tableau257911[[#This Row],[PLACE GOUEZEC]],PointsClassement[],2,FALSE)</f>
        <v xml:space="preserve"> </v>
      </c>
      <c r="S199" s="7"/>
      <c r="T199" s="8">
        <f>SUM(F199,H199,J199,L199,N199,P199,R199,S199)</f>
        <v>0</v>
      </c>
    </row>
    <row r="200" spans="1:20" x14ac:dyDescent="0.3">
      <c r="A200">
        <v>195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>
    <pageSetUpPr fitToPage="1"/>
  </sheetPr>
  <dimension ref="A1:T55"/>
  <sheetViews>
    <sheetView workbookViewId="0">
      <pane xSplit="4" ySplit="5" topLeftCell="E6" activePane="bottomRight" state="frozenSplit"/>
      <selection pane="topRight" activeCell="E1" sqref="E1"/>
      <selection pane="bottomLeft" activeCell="A6" sqref="A6"/>
      <selection pane="bottomRight" activeCell="G29" sqref="G29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35</v>
      </c>
    </row>
    <row r="3" spans="1:20" ht="21" x14ac:dyDescent="0.4">
      <c r="B3" s="2" t="s">
        <v>31</v>
      </c>
    </row>
    <row r="4" spans="1:20" x14ac:dyDescent="0.3">
      <c r="E4" s="34" t="s">
        <v>5</v>
      </c>
      <c r="F4" s="34"/>
      <c r="G4" s="34" t="s">
        <v>6</v>
      </c>
      <c r="H4" s="34"/>
      <c r="I4" s="34" t="s">
        <v>7</v>
      </c>
      <c r="J4" s="34"/>
      <c r="K4" s="34" t="s">
        <v>8</v>
      </c>
      <c r="L4" s="34"/>
      <c r="M4" s="34" t="s">
        <v>9</v>
      </c>
      <c r="N4" s="34"/>
      <c r="O4" s="34" t="s">
        <v>10</v>
      </c>
      <c r="P4" s="34"/>
      <c r="Q4" s="34" t="s">
        <v>11</v>
      </c>
      <c r="R4" s="34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314</v>
      </c>
      <c r="C6" t="s">
        <v>315</v>
      </c>
      <c r="D6" t="s">
        <v>114</v>
      </c>
      <c r="E6" s="3">
        <v>5</v>
      </c>
      <c r="F6" s="9">
        <f>VLOOKUP(Tableau25681012[[#This Row],[PLACE QUIMPER]],PointsClassement[],2,FALSE)</f>
        <v>80</v>
      </c>
      <c r="G6" s="5">
        <v>4</v>
      </c>
      <c r="H6" s="9">
        <f>VLOOKUP(Tableau25681012[[#This Row],[PLACE RIEC]],PointsClassement[],2,FALSE)</f>
        <v>85</v>
      </c>
      <c r="I6" s="5">
        <v>4</v>
      </c>
      <c r="J6" s="9">
        <f>VLOOKUP(Tableau25681012[[#This Row],[PLACE QUIMPERLE]],PointsClassement[],2,FALSE)</f>
        <v>85</v>
      </c>
      <c r="K6" s="5">
        <v>7</v>
      </c>
      <c r="L6" s="9">
        <f>VLOOKUP(Tableau25681012[[#This Row],[PLACE ERGUE]],PointsClassement[],2,FALSE)</f>
        <v>70</v>
      </c>
      <c r="M6" s="5">
        <v>3</v>
      </c>
      <c r="N6" s="9">
        <f>VLOOKUP(Tableau25681012[[#This Row],[PLACE TREGUNC]],PointsClassement[],2,FALSE)</f>
        <v>90</v>
      </c>
      <c r="O6" s="5" t="s">
        <v>2</v>
      </c>
      <c r="P6" s="9" t="str">
        <f>VLOOKUP(Tableau25681012[[#This Row],[PLACE SCAER]],PointsClassement[],2,FALSE)</f>
        <v xml:space="preserve"> </v>
      </c>
      <c r="Q6" s="5" t="s">
        <v>2</v>
      </c>
      <c r="R6" s="9" t="str">
        <f>VLOOKUP(Tableau25681012[[#This Row],[PLACE GOUEZEC]],PointsClassement[],2,FALSE)</f>
        <v xml:space="preserve"> </v>
      </c>
      <c r="S6" s="7"/>
      <c r="T6" s="8">
        <f>SUM(F6,H6,J6,L6,N6,P6,R6,S6)</f>
        <v>410</v>
      </c>
    </row>
    <row r="7" spans="1:20" x14ac:dyDescent="0.3">
      <c r="A7">
        <v>2</v>
      </c>
      <c r="B7" t="s">
        <v>283</v>
      </c>
      <c r="C7" t="s">
        <v>284</v>
      </c>
      <c r="D7" t="s">
        <v>85</v>
      </c>
      <c r="E7" s="3">
        <v>1</v>
      </c>
      <c r="F7" s="9">
        <f>VLOOKUP(Tableau25681012[[#This Row],[PLACE QUIMPER]],PointsClassement[],2,FALSE)</f>
        <v>100</v>
      </c>
      <c r="G7" s="5">
        <v>2</v>
      </c>
      <c r="H7" s="9">
        <f>VLOOKUP(Tableau25681012[[#This Row],[PLACE RIEC]],PointsClassement[],2,FALSE)</f>
        <v>95</v>
      </c>
      <c r="I7" s="5" t="s">
        <v>2</v>
      </c>
      <c r="J7" s="9" t="str">
        <f>VLOOKUP(Tableau25681012[[#This Row],[PLACE QUIMPERLE]],PointsClassement[],2,FALSE)</f>
        <v xml:space="preserve"> </v>
      </c>
      <c r="K7" s="5">
        <v>1</v>
      </c>
      <c r="L7" s="9">
        <f>VLOOKUP(Tableau25681012[[#This Row],[PLACE ERGUE]],PointsClassement[],2,FALSE)</f>
        <v>100</v>
      </c>
      <c r="M7" s="5">
        <v>1</v>
      </c>
      <c r="N7" s="9">
        <f>VLOOKUP(Tableau25681012[[#This Row],[PLACE TREGUNC]],PointsClassement[],2,FALSE)</f>
        <v>100</v>
      </c>
      <c r="O7" s="5" t="s">
        <v>2</v>
      </c>
      <c r="P7" s="9" t="str">
        <f>VLOOKUP(Tableau25681012[[#This Row],[PLACE SCAER]],PointsClassement[],2,FALSE)</f>
        <v xml:space="preserve"> </v>
      </c>
      <c r="Q7" s="5" t="s">
        <v>2</v>
      </c>
      <c r="R7" s="9" t="str">
        <f>VLOOKUP(Tableau25681012[[#This Row],[PLACE GOUEZEC]],PointsClassement[],2,FALSE)</f>
        <v xml:space="preserve"> </v>
      </c>
      <c r="S7" s="7">
        <v>0</v>
      </c>
      <c r="T7" s="8">
        <f>SUM(F7,H7,J7,L7,N7,P7,R7,S7)</f>
        <v>395</v>
      </c>
    </row>
    <row r="8" spans="1:20" x14ac:dyDescent="0.3">
      <c r="A8">
        <v>3</v>
      </c>
      <c r="B8" t="s">
        <v>285</v>
      </c>
      <c r="C8" t="s">
        <v>286</v>
      </c>
      <c r="D8" t="s">
        <v>287</v>
      </c>
      <c r="E8" s="3">
        <v>2</v>
      </c>
      <c r="F8" s="9">
        <f>VLOOKUP(Tableau25681012[[#This Row],[PLACE QUIMPER]],PointsClassement[],2,FALSE)</f>
        <v>95</v>
      </c>
      <c r="G8" s="5">
        <v>1</v>
      </c>
      <c r="H8" s="9">
        <f>VLOOKUP(Tableau25681012[[#This Row],[PLACE RIEC]],PointsClassement[],2,FALSE)</f>
        <v>100</v>
      </c>
      <c r="I8" s="5">
        <v>1</v>
      </c>
      <c r="J8" s="9">
        <f>VLOOKUP(Tableau25681012[[#This Row],[PLACE QUIMPERLE]],PointsClassement[],2,FALSE)</f>
        <v>100</v>
      </c>
      <c r="K8" s="5">
        <v>2</v>
      </c>
      <c r="L8" s="9">
        <f>VLOOKUP(Tableau25681012[[#This Row],[PLACE ERGUE]],PointsClassement[],2,FALSE)</f>
        <v>95</v>
      </c>
      <c r="M8" s="5" t="s">
        <v>2</v>
      </c>
      <c r="N8" s="9" t="str">
        <f>VLOOKUP(Tableau25681012[[#This Row],[PLACE TREGUNC]],PointsClassement[],2,FALSE)</f>
        <v xml:space="preserve"> </v>
      </c>
      <c r="O8" s="5" t="s">
        <v>2</v>
      </c>
      <c r="P8" s="9" t="str">
        <f>VLOOKUP(Tableau25681012[[#This Row],[PLACE SCAER]],PointsClassement[],2,FALSE)</f>
        <v xml:space="preserve"> </v>
      </c>
      <c r="Q8" s="5" t="s">
        <v>2</v>
      </c>
      <c r="R8" s="9" t="str">
        <f>VLOOKUP(Tableau25681012[[#This Row],[PLACE GOUEZEC]],PointsClassement[],2,FALSE)</f>
        <v xml:space="preserve"> </v>
      </c>
      <c r="S8" s="7">
        <v>0</v>
      </c>
      <c r="T8" s="8">
        <f>SUM(F8,H8,J8,L8,N8,P8,R8,S8)</f>
        <v>390</v>
      </c>
    </row>
    <row r="9" spans="1:20" x14ac:dyDescent="0.3">
      <c r="A9">
        <v>4</v>
      </c>
      <c r="B9" t="s">
        <v>213</v>
      </c>
      <c r="C9" t="s">
        <v>326</v>
      </c>
      <c r="D9" t="s">
        <v>77</v>
      </c>
      <c r="E9" s="3">
        <v>9</v>
      </c>
      <c r="F9" s="9">
        <f>VLOOKUP(Tableau25681012[[#This Row],[PLACE QUIMPER]],PointsClassement[],2,FALSE)</f>
        <v>60</v>
      </c>
      <c r="G9" s="5">
        <v>5</v>
      </c>
      <c r="H9" s="9">
        <f>VLOOKUP(Tableau25681012[[#This Row],[PLACE RIEC]],PointsClassement[],2,FALSE)</f>
        <v>80</v>
      </c>
      <c r="I9" s="5">
        <v>6</v>
      </c>
      <c r="J9" s="9">
        <f>VLOOKUP(Tableau25681012[[#This Row],[PLACE QUIMPERLE]],PointsClassement[],2,FALSE)</f>
        <v>75</v>
      </c>
      <c r="K9" s="5">
        <v>9</v>
      </c>
      <c r="L9" s="9">
        <f>VLOOKUP(Tableau25681012[[#This Row],[PLACE ERGUE]],PointsClassement[],2,FALSE)</f>
        <v>60</v>
      </c>
      <c r="M9" s="5">
        <v>6</v>
      </c>
      <c r="N9" s="9">
        <f>VLOOKUP(Tableau25681012[[#This Row],[PLACE TREGUNC]],PointsClassement[],2,FALSE)</f>
        <v>75</v>
      </c>
      <c r="O9" s="5" t="s">
        <v>2</v>
      </c>
      <c r="P9" s="9" t="str">
        <f>VLOOKUP(Tableau25681012[[#This Row],[PLACE SCAER]],PointsClassement[],2,FALSE)</f>
        <v xml:space="preserve"> </v>
      </c>
      <c r="Q9" s="5" t="s">
        <v>2</v>
      </c>
      <c r="R9" s="9" t="str">
        <f>VLOOKUP(Tableau25681012[[#This Row],[PLACE GOUEZEC]],PointsClassement[],2,FALSE)</f>
        <v xml:space="preserve"> </v>
      </c>
      <c r="S9" s="7"/>
      <c r="T9" s="8">
        <f>SUM(F9,H9,J9,L9,N9,P9,R9,S9)</f>
        <v>350</v>
      </c>
    </row>
    <row r="10" spans="1:20" x14ac:dyDescent="0.3">
      <c r="A10">
        <v>5</v>
      </c>
      <c r="B10" t="s">
        <v>165</v>
      </c>
      <c r="C10" t="s">
        <v>214</v>
      </c>
      <c r="D10" t="s">
        <v>205</v>
      </c>
      <c r="E10" s="3">
        <v>6</v>
      </c>
      <c r="F10" s="9">
        <f>VLOOKUP(Tableau25681012[[#This Row],[PLACE QUIMPER]],PointsClassement[],2,FALSE)</f>
        <v>75</v>
      </c>
      <c r="G10" s="5" t="s">
        <v>2</v>
      </c>
      <c r="H10" s="9" t="str">
        <f>VLOOKUP(Tableau25681012[[#This Row],[PLACE RIEC]],PointsClassement[],2,FALSE)</f>
        <v xml:space="preserve"> </v>
      </c>
      <c r="I10" s="5">
        <v>5</v>
      </c>
      <c r="J10" s="9">
        <f>VLOOKUP(Tableau25681012[[#This Row],[PLACE QUIMPERLE]],PointsClassement[],2,FALSE)</f>
        <v>80</v>
      </c>
      <c r="K10" s="5">
        <v>6</v>
      </c>
      <c r="L10" s="9">
        <f>VLOOKUP(Tableau25681012[[#This Row],[PLACE ERGUE]],PointsClassement[],2,FALSE)</f>
        <v>75</v>
      </c>
      <c r="M10" s="5">
        <v>2</v>
      </c>
      <c r="N10" s="9">
        <f>VLOOKUP(Tableau25681012[[#This Row],[PLACE TREGUNC]],PointsClassement[],2,FALSE)</f>
        <v>95</v>
      </c>
      <c r="O10" s="5" t="s">
        <v>2</v>
      </c>
      <c r="P10" s="9" t="str">
        <f>VLOOKUP(Tableau25681012[[#This Row],[PLACE SCAER]],PointsClassement[],2,FALSE)</f>
        <v xml:space="preserve"> </v>
      </c>
      <c r="Q10" s="5" t="s">
        <v>2</v>
      </c>
      <c r="R10" s="9" t="str">
        <f>VLOOKUP(Tableau25681012[[#This Row],[PLACE GOUEZEC]],PointsClassement[],2,FALSE)</f>
        <v xml:space="preserve"> </v>
      </c>
      <c r="S10" s="7">
        <v>0</v>
      </c>
      <c r="T10" s="8">
        <f>SUM(F10,H10,J10,L10,N10,P10,R10,S10)</f>
        <v>325</v>
      </c>
    </row>
    <row r="11" spans="1:20" x14ac:dyDescent="0.3">
      <c r="A11">
        <v>6</v>
      </c>
      <c r="B11" t="s">
        <v>322</v>
      </c>
      <c r="C11" t="s">
        <v>323</v>
      </c>
      <c r="D11" t="s">
        <v>324</v>
      </c>
      <c r="E11" s="3">
        <v>7</v>
      </c>
      <c r="F11" s="9">
        <f>VLOOKUP(Tableau25681012[[#This Row],[PLACE QUIMPER]],PointsClassement[],2,FALSE)</f>
        <v>70</v>
      </c>
      <c r="G11" s="5">
        <v>6</v>
      </c>
      <c r="H11" s="9">
        <f>VLOOKUP(Tableau25681012[[#This Row],[PLACE RIEC]],PointsClassement[],2,FALSE)</f>
        <v>75</v>
      </c>
      <c r="I11" s="5" t="s">
        <v>2</v>
      </c>
      <c r="J11" s="9" t="str">
        <f>VLOOKUP(Tableau25681012[[#This Row],[PLACE QUIMPERLE]],PointsClassement[],2,FALSE)</f>
        <v xml:space="preserve"> </v>
      </c>
      <c r="K11" s="5">
        <v>8</v>
      </c>
      <c r="L11" s="9">
        <f>VLOOKUP(Tableau25681012[[#This Row],[PLACE ERGUE]],PointsClassement[],2,FALSE)</f>
        <v>65</v>
      </c>
      <c r="M11" s="5">
        <v>4</v>
      </c>
      <c r="N11" s="9">
        <f>VLOOKUP(Tableau25681012[[#This Row],[PLACE TREGUNC]],PointsClassement[],2,FALSE)</f>
        <v>85</v>
      </c>
      <c r="O11" s="5" t="s">
        <v>2</v>
      </c>
      <c r="P11" s="9" t="str">
        <f>VLOOKUP(Tableau25681012[[#This Row],[PLACE SCAER]],PointsClassement[],2,FALSE)</f>
        <v xml:space="preserve"> </v>
      </c>
      <c r="Q11" s="5" t="s">
        <v>2</v>
      </c>
      <c r="R11" s="9" t="str">
        <f>VLOOKUP(Tableau25681012[[#This Row],[PLACE GOUEZEC]],PointsClassement[],2,FALSE)</f>
        <v xml:space="preserve"> </v>
      </c>
      <c r="S11" s="7">
        <v>0</v>
      </c>
      <c r="T11" s="8">
        <f>SUM(F11,H11,J11,L11,N11,P11,R11,S11)</f>
        <v>295</v>
      </c>
    </row>
    <row r="12" spans="1:20" x14ac:dyDescent="0.3">
      <c r="A12">
        <v>7</v>
      </c>
      <c r="B12" t="s">
        <v>294</v>
      </c>
      <c r="C12" t="s">
        <v>295</v>
      </c>
      <c r="D12" t="s">
        <v>95</v>
      </c>
      <c r="E12" s="3">
        <v>3</v>
      </c>
      <c r="F12" s="9">
        <f>VLOOKUP(Tableau25681012[[#This Row],[PLACE QUIMPER]],PointsClassement[],2,FALSE)</f>
        <v>90</v>
      </c>
      <c r="G12" s="5" t="s">
        <v>2</v>
      </c>
      <c r="H12" s="9" t="str">
        <f>VLOOKUP(Tableau25681012[[#This Row],[PLACE RIEC]],PointsClassement[],2,FALSE)</f>
        <v xml:space="preserve"> </v>
      </c>
      <c r="I12" s="5">
        <v>2</v>
      </c>
      <c r="J12" s="9">
        <f>VLOOKUP(Tableau25681012[[#This Row],[PLACE QUIMPERLE]],PointsClassement[],2,FALSE)</f>
        <v>95</v>
      </c>
      <c r="K12" s="5">
        <v>3</v>
      </c>
      <c r="L12" s="9">
        <f>VLOOKUP(Tableau25681012[[#This Row],[PLACE ERGUE]],PointsClassement[],2,FALSE)</f>
        <v>90</v>
      </c>
      <c r="M12" s="5" t="s">
        <v>2</v>
      </c>
      <c r="N12" s="9" t="str">
        <f>VLOOKUP(Tableau25681012[[#This Row],[PLACE TREGUNC]],PointsClassement[],2,FALSE)</f>
        <v xml:space="preserve"> </v>
      </c>
      <c r="O12" s="5" t="s">
        <v>2</v>
      </c>
      <c r="P12" s="9" t="str">
        <f>VLOOKUP(Tableau25681012[[#This Row],[PLACE SCAER]],PointsClassement[],2,FALSE)</f>
        <v xml:space="preserve"> </v>
      </c>
      <c r="Q12" s="5" t="s">
        <v>2</v>
      </c>
      <c r="R12" s="9" t="str">
        <f>VLOOKUP(Tableau25681012[[#This Row],[PLACE GOUEZEC]],PointsClassement[],2,FALSE)</f>
        <v xml:space="preserve"> </v>
      </c>
      <c r="S12" s="7">
        <v>0</v>
      </c>
      <c r="T12" s="8">
        <f>SUM(F12,H12,J12,L12,N12,P12,R12,S12)</f>
        <v>275</v>
      </c>
    </row>
    <row r="13" spans="1:20" x14ac:dyDescent="0.3">
      <c r="A13">
        <v>8</v>
      </c>
      <c r="B13" t="s">
        <v>301</v>
      </c>
      <c r="C13" t="s">
        <v>302</v>
      </c>
      <c r="D13" t="s">
        <v>303</v>
      </c>
      <c r="E13" s="3">
        <v>4</v>
      </c>
      <c r="F13" s="9">
        <f>VLOOKUP(Tableau25681012[[#This Row],[PLACE QUIMPER]],PointsClassement[],2,FALSE)</f>
        <v>85</v>
      </c>
      <c r="G13" s="5" t="s">
        <v>2</v>
      </c>
      <c r="H13" s="9" t="str">
        <f>VLOOKUP(Tableau25681012[[#This Row],[PLACE RIEC]],PointsClassement[],2,FALSE)</f>
        <v xml:space="preserve"> </v>
      </c>
      <c r="I13" s="5">
        <v>3</v>
      </c>
      <c r="J13" s="9">
        <f>VLOOKUP(Tableau25681012[[#This Row],[PLACE QUIMPERLE]],PointsClassement[],2,FALSE)</f>
        <v>90</v>
      </c>
      <c r="K13" s="5" t="s">
        <v>2</v>
      </c>
      <c r="L13" s="9" t="str">
        <f>VLOOKUP(Tableau25681012[[#This Row],[PLACE ERGUE]],PointsClassement[],2,FALSE)</f>
        <v xml:space="preserve"> </v>
      </c>
      <c r="M13" s="5" t="s">
        <v>2</v>
      </c>
      <c r="N13" s="9" t="str">
        <f>VLOOKUP(Tableau25681012[[#This Row],[PLACE TREGUNC]],PointsClassement[],2,FALSE)</f>
        <v xml:space="preserve"> </v>
      </c>
      <c r="O13" s="5" t="s">
        <v>2</v>
      </c>
      <c r="P13" s="9" t="str">
        <f>VLOOKUP(Tableau25681012[[#This Row],[PLACE SCAER]],PointsClassement[],2,FALSE)</f>
        <v xml:space="preserve"> </v>
      </c>
      <c r="Q13" s="5" t="s">
        <v>2</v>
      </c>
      <c r="R13" s="9" t="str">
        <f>VLOOKUP(Tableau25681012[[#This Row],[PLACE GOUEZEC]],PointsClassement[],2,FALSE)</f>
        <v xml:space="preserve"> </v>
      </c>
      <c r="S13" s="7">
        <v>0</v>
      </c>
      <c r="T13" s="8">
        <f>SUM(F13,H13,J13,L13,N13,P13,R13,S13)</f>
        <v>175</v>
      </c>
    </row>
    <row r="14" spans="1:20" x14ac:dyDescent="0.3">
      <c r="A14">
        <v>9</v>
      </c>
      <c r="B14" t="s">
        <v>470</v>
      </c>
      <c r="C14" t="s">
        <v>471</v>
      </c>
      <c r="D14" t="s">
        <v>386</v>
      </c>
      <c r="E14" s="3" t="s">
        <v>2</v>
      </c>
      <c r="F14" s="9" t="str">
        <f>VLOOKUP(Tableau25681012[[#This Row],[PLACE QUIMPER]],PointsClassement[],2,FALSE)</f>
        <v xml:space="preserve"> </v>
      </c>
      <c r="G14" s="5">
        <v>3</v>
      </c>
      <c r="H14" s="9">
        <f>VLOOKUP(Tableau25681012[[#This Row],[PLACE RIEC]],PointsClassement[],2,FALSE)</f>
        <v>90</v>
      </c>
      <c r="I14" s="5" t="s">
        <v>2</v>
      </c>
      <c r="J14" s="9" t="str">
        <f>VLOOKUP(Tableau25681012[[#This Row],[PLACE QUIMPERLE]],PointsClassement[],2,FALSE)</f>
        <v xml:space="preserve"> </v>
      </c>
      <c r="K14" s="5">
        <v>5</v>
      </c>
      <c r="L14" s="9">
        <f>VLOOKUP(Tableau25681012[[#This Row],[PLACE ERGUE]],PointsClassement[],2,FALSE)</f>
        <v>80</v>
      </c>
      <c r="M14" s="5" t="s">
        <v>2</v>
      </c>
      <c r="N14" s="9" t="str">
        <f>VLOOKUP(Tableau25681012[[#This Row],[PLACE TREGUNC]],PointsClassement[],2,FALSE)</f>
        <v xml:space="preserve"> </v>
      </c>
      <c r="O14" s="5" t="s">
        <v>2</v>
      </c>
      <c r="P14" s="9" t="str">
        <f>VLOOKUP(Tableau25681012[[#This Row],[PLACE SCAER]],PointsClassement[],2,FALSE)</f>
        <v xml:space="preserve"> </v>
      </c>
      <c r="Q14" s="5" t="s">
        <v>2</v>
      </c>
      <c r="R14" s="9" t="str">
        <f>VLOOKUP(Tableau25681012[[#This Row],[PLACE GOUEZEC]],PointsClassement[],2,FALSE)</f>
        <v xml:space="preserve"> </v>
      </c>
      <c r="S14" s="7">
        <v>0</v>
      </c>
      <c r="T14" s="8">
        <f>SUM(F14,H14,J14,L14,N14,P14,R14,S14)</f>
        <v>170</v>
      </c>
    </row>
    <row r="15" spans="1:20" x14ac:dyDescent="0.3">
      <c r="A15">
        <v>10</v>
      </c>
      <c r="B15" t="s">
        <v>69</v>
      </c>
      <c r="C15" t="s">
        <v>325</v>
      </c>
      <c r="D15" t="s">
        <v>187</v>
      </c>
      <c r="E15" s="3">
        <v>8</v>
      </c>
      <c r="F15" s="9">
        <f>VLOOKUP(Tableau25681012[[#This Row],[PLACE QUIMPER]],PointsClassement[],2,FALSE)</f>
        <v>65</v>
      </c>
      <c r="G15" s="5" t="s">
        <v>2</v>
      </c>
      <c r="H15" s="9" t="str">
        <f>VLOOKUP(Tableau25681012[[#This Row],[PLACE RIEC]],PointsClassement[],2,FALSE)</f>
        <v xml:space="preserve"> </v>
      </c>
      <c r="I15" s="5" t="s">
        <v>2</v>
      </c>
      <c r="J15" s="9" t="str">
        <f>VLOOKUP(Tableau25681012[[#This Row],[PLACE QUIMPERLE]],PointsClassement[],2,FALSE)</f>
        <v xml:space="preserve"> </v>
      </c>
      <c r="K15" s="5" t="s">
        <v>2</v>
      </c>
      <c r="L15" s="9" t="str">
        <f>VLOOKUP(Tableau25681012[[#This Row],[PLACE ERGUE]],PointsClassement[],2,FALSE)</f>
        <v xml:space="preserve"> </v>
      </c>
      <c r="M15" s="5">
        <v>5</v>
      </c>
      <c r="N15" s="9">
        <f>VLOOKUP(Tableau25681012[[#This Row],[PLACE TREGUNC]],PointsClassement[],2,FALSE)</f>
        <v>80</v>
      </c>
      <c r="O15" s="5" t="s">
        <v>2</v>
      </c>
      <c r="P15" s="9" t="str">
        <f>VLOOKUP(Tableau25681012[[#This Row],[PLACE SCAER]],PointsClassement[],2,FALSE)</f>
        <v xml:space="preserve"> </v>
      </c>
      <c r="Q15" s="5" t="s">
        <v>2</v>
      </c>
      <c r="R15" s="9" t="str">
        <f>VLOOKUP(Tableau25681012[[#This Row],[PLACE GOUEZEC]],PointsClassement[],2,FALSE)</f>
        <v xml:space="preserve"> </v>
      </c>
      <c r="S15" s="7">
        <v>0</v>
      </c>
      <c r="T15" s="8">
        <f>SUM(F15,H15,J15,L15,N15,P15,R15,S15)</f>
        <v>145</v>
      </c>
    </row>
    <row r="16" spans="1:20" x14ac:dyDescent="0.3">
      <c r="A16">
        <v>11</v>
      </c>
      <c r="B16" t="s">
        <v>570</v>
      </c>
      <c r="C16" t="s">
        <v>571</v>
      </c>
      <c r="D16" t="s">
        <v>572</v>
      </c>
      <c r="E16" s="3" t="s">
        <v>2</v>
      </c>
      <c r="F16" s="9" t="str">
        <f>VLOOKUP(Tableau25681012[[#This Row],[PLACE QUIMPER]],PointsClassement[],2,FALSE)</f>
        <v xml:space="preserve"> </v>
      </c>
      <c r="G16" s="5" t="s">
        <v>2</v>
      </c>
      <c r="H16" s="9" t="str">
        <f>VLOOKUP(Tableau25681012[[#This Row],[PLACE RIEC]],PointsClassement[],2,FALSE)</f>
        <v xml:space="preserve"> </v>
      </c>
      <c r="I16" s="5" t="s">
        <v>2</v>
      </c>
      <c r="J16" s="9" t="str">
        <f>VLOOKUP(Tableau25681012[[#This Row],[PLACE QUIMPERLE]],PointsClassement[],2,FALSE)</f>
        <v xml:space="preserve"> </v>
      </c>
      <c r="K16" s="5">
        <v>4</v>
      </c>
      <c r="L16" s="9">
        <f>VLOOKUP(Tableau25681012[[#This Row],[PLACE ERGUE]],PointsClassement[],2,FALSE)</f>
        <v>85</v>
      </c>
      <c r="M16" s="5" t="s">
        <v>2</v>
      </c>
      <c r="N16" s="9" t="str">
        <f>VLOOKUP(Tableau25681012[[#This Row],[PLACE TREGUNC]],PointsClassement[],2,FALSE)</f>
        <v xml:space="preserve"> </v>
      </c>
      <c r="O16" s="5" t="s">
        <v>2</v>
      </c>
      <c r="P16" s="9" t="str">
        <f>VLOOKUP(Tableau25681012[[#This Row],[PLACE SCAER]],PointsClassement[],2,FALSE)</f>
        <v xml:space="preserve"> </v>
      </c>
      <c r="Q16" s="5" t="s">
        <v>2</v>
      </c>
      <c r="R16" s="9" t="str">
        <f>VLOOKUP(Tableau25681012[[#This Row],[PLACE GOUEZEC]],PointsClassement[],2,FALSE)</f>
        <v xml:space="preserve"> </v>
      </c>
      <c r="S16" s="7">
        <v>0</v>
      </c>
      <c r="T16" s="8">
        <f>SUM(F16,H16,J16,L16,N16,P16,R16,S16)</f>
        <v>85</v>
      </c>
    </row>
    <row r="17" spans="1:20" x14ac:dyDescent="0.3">
      <c r="A17">
        <v>12</v>
      </c>
      <c r="E17" s="3" t="s">
        <v>2</v>
      </c>
      <c r="F17" s="9" t="str">
        <f>VLOOKUP(Tableau25681012[[#This Row],[PLACE QUIMPER]],PointsClassement[],2,FALSE)</f>
        <v xml:space="preserve"> </v>
      </c>
      <c r="G17" s="5" t="s">
        <v>2</v>
      </c>
      <c r="H17" s="9" t="str">
        <f>VLOOKUP(Tableau25681012[[#This Row],[PLACE RIEC]],PointsClassement[],2,FALSE)</f>
        <v xml:space="preserve"> </v>
      </c>
      <c r="I17" s="5" t="s">
        <v>2</v>
      </c>
      <c r="J17" s="9" t="str">
        <f>VLOOKUP(Tableau25681012[[#This Row],[PLACE QUIMPERLE]],PointsClassement[],2,FALSE)</f>
        <v xml:space="preserve"> </v>
      </c>
      <c r="K17" s="5" t="s">
        <v>2</v>
      </c>
      <c r="L17" s="9" t="str">
        <f>VLOOKUP(Tableau25681012[[#This Row],[PLACE ERGUE]],PointsClassement[],2,FALSE)</f>
        <v xml:space="preserve"> </v>
      </c>
      <c r="M17" s="5" t="s">
        <v>2</v>
      </c>
      <c r="N17" s="9" t="str">
        <f>VLOOKUP(Tableau25681012[[#This Row],[PLACE TREGUNC]],PointsClassement[],2,FALSE)</f>
        <v xml:space="preserve"> </v>
      </c>
      <c r="O17" s="5" t="s">
        <v>2</v>
      </c>
      <c r="P17" s="9" t="str">
        <f>VLOOKUP(Tableau25681012[[#This Row],[PLACE SCAER]],PointsClassement[],2,FALSE)</f>
        <v xml:space="preserve"> </v>
      </c>
      <c r="Q17" s="5" t="s">
        <v>2</v>
      </c>
      <c r="R17" s="9" t="str">
        <f>VLOOKUP(Tableau25681012[[#This Row],[PLACE GOUEZEC]],PointsClassement[],2,FALSE)</f>
        <v xml:space="preserve"> </v>
      </c>
      <c r="S17" s="7"/>
      <c r="T17" s="8">
        <f>SUM(F17,H17,J17,L17,N17,P17,R17,S17)</f>
        <v>0</v>
      </c>
    </row>
    <row r="18" spans="1:20" x14ac:dyDescent="0.3">
      <c r="A18">
        <v>13</v>
      </c>
      <c r="E18" s="3" t="s">
        <v>2</v>
      </c>
      <c r="F18" s="9" t="str">
        <f>VLOOKUP(Tableau25681012[[#This Row],[PLACE QUIMPER]],PointsClassement[],2,FALSE)</f>
        <v xml:space="preserve"> </v>
      </c>
      <c r="G18" s="5" t="s">
        <v>2</v>
      </c>
      <c r="H18" s="9" t="str">
        <f>VLOOKUP(Tableau25681012[[#This Row],[PLACE RIEC]],PointsClassement[],2,FALSE)</f>
        <v xml:space="preserve"> </v>
      </c>
      <c r="I18" s="5" t="s">
        <v>2</v>
      </c>
      <c r="J18" s="9" t="str">
        <f>VLOOKUP(Tableau25681012[[#This Row],[PLACE QUIMPERLE]],PointsClassement[],2,FALSE)</f>
        <v xml:space="preserve"> </v>
      </c>
      <c r="K18" s="5" t="s">
        <v>2</v>
      </c>
      <c r="L18" s="9" t="str">
        <f>VLOOKUP(Tableau25681012[[#This Row],[PLACE ERGUE]],PointsClassement[],2,FALSE)</f>
        <v xml:space="preserve"> </v>
      </c>
      <c r="M18" s="5" t="s">
        <v>2</v>
      </c>
      <c r="N18" s="9" t="str">
        <f>VLOOKUP(Tableau25681012[[#This Row],[PLACE TREGUNC]],PointsClassement[],2,FALSE)</f>
        <v xml:space="preserve"> </v>
      </c>
      <c r="O18" s="5" t="s">
        <v>2</v>
      </c>
      <c r="P18" s="9" t="str">
        <f>VLOOKUP(Tableau25681012[[#This Row],[PLACE SCAER]],PointsClassement[],2,FALSE)</f>
        <v xml:space="preserve"> </v>
      </c>
      <c r="Q18" s="5" t="s">
        <v>2</v>
      </c>
      <c r="R18" s="9" t="str">
        <f>VLOOKUP(Tableau25681012[[#This Row],[PLACE GOUEZEC]],PointsClassement[],2,FALSE)</f>
        <v xml:space="preserve"> </v>
      </c>
      <c r="S18" s="7"/>
      <c r="T18" s="8">
        <f>SUM(F18,H18,J18,L18,N18,P18,R18,S18)</f>
        <v>0</v>
      </c>
    </row>
    <row r="19" spans="1:20" x14ac:dyDescent="0.3">
      <c r="A19">
        <v>14</v>
      </c>
      <c r="E19" s="3" t="s">
        <v>2</v>
      </c>
      <c r="F19" s="9" t="str">
        <f>VLOOKUP(Tableau25681012[[#This Row],[PLACE QUIMPER]],PointsClassement[],2,FALSE)</f>
        <v xml:space="preserve"> </v>
      </c>
      <c r="G19" s="5" t="s">
        <v>2</v>
      </c>
      <c r="H19" s="9" t="str">
        <f>VLOOKUP(Tableau25681012[[#This Row],[PLACE RIEC]],PointsClassement[],2,FALSE)</f>
        <v xml:space="preserve"> </v>
      </c>
      <c r="I19" s="5" t="s">
        <v>2</v>
      </c>
      <c r="J19" s="9" t="str">
        <f>VLOOKUP(Tableau25681012[[#This Row],[PLACE QUIMPERLE]],PointsClassement[],2,FALSE)</f>
        <v xml:space="preserve"> </v>
      </c>
      <c r="K19" s="5" t="s">
        <v>2</v>
      </c>
      <c r="L19" s="9" t="str">
        <f>VLOOKUP(Tableau25681012[[#This Row],[PLACE ERGUE]],PointsClassement[],2,FALSE)</f>
        <v xml:space="preserve"> </v>
      </c>
      <c r="M19" s="5" t="s">
        <v>2</v>
      </c>
      <c r="N19" s="9" t="str">
        <f>VLOOKUP(Tableau25681012[[#This Row],[PLACE TREGUNC]],PointsClassement[],2,FALSE)</f>
        <v xml:space="preserve"> </v>
      </c>
      <c r="O19" s="5" t="s">
        <v>2</v>
      </c>
      <c r="P19" s="9" t="str">
        <f>VLOOKUP(Tableau25681012[[#This Row],[PLACE SCAER]],PointsClassement[],2,FALSE)</f>
        <v xml:space="preserve"> </v>
      </c>
      <c r="Q19" s="5" t="s">
        <v>2</v>
      </c>
      <c r="R19" s="9" t="str">
        <f>VLOOKUP(Tableau25681012[[#This Row],[PLACE GOUEZEC]],PointsClassement[],2,FALSE)</f>
        <v xml:space="preserve"> </v>
      </c>
      <c r="S19" s="7"/>
      <c r="T19" s="8">
        <f>SUM(F19,H19,J19,L19,N19,P19,R19,S19)</f>
        <v>0</v>
      </c>
    </row>
    <row r="20" spans="1:20" x14ac:dyDescent="0.3">
      <c r="A20">
        <v>15</v>
      </c>
      <c r="E20" s="3" t="s">
        <v>2</v>
      </c>
      <c r="F20" s="9" t="str">
        <f>VLOOKUP(Tableau25681012[[#This Row],[PLACE QUIMPER]],PointsClassement[],2,FALSE)</f>
        <v xml:space="preserve"> </v>
      </c>
      <c r="G20" s="5" t="s">
        <v>2</v>
      </c>
      <c r="H20" s="9" t="str">
        <f>VLOOKUP(Tableau25681012[[#This Row],[PLACE RIEC]],PointsClassement[],2,FALSE)</f>
        <v xml:space="preserve"> </v>
      </c>
      <c r="I20" s="5" t="s">
        <v>2</v>
      </c>
      <c r="J20" s="9" t="str">
        <f>VLOOKUP(Tableau25681012[[#This Row],[PLACE QUIMPERLE]],PointsClassement[],2,FALSE)</f>
        <v xml:space="preserve"> </v>
      </c>
      <c r="K20" s="5" t="s">
        <v>2</v>
      </c>
      <c r="L20" s="9" t="str">
        <f>VLOOKUP(Tableau25681012[[#This Row],[PLACE ERGUE]],PointsClassement[],2,FALSE)</f>
        <v xml:space="preserve"> </v>
      </c>
      <c r="M20" s="5" t="s">
        <v>2</v>
      </c>
      <c r="N20" s="9" t="str">
        <f>VLOOKUP(Tableau25681012[[#This Row],[PLACE TREGUNC]],PointsClassement[],2,FALSE)</f>
        <v xml:space="preserve"> </v>
      </c>
      <c r="O20" s="5" t="s">
        <v>2</v>
      </c>
      <c r="P20" s="9" t="str">
        <f>VLOOKUP(Tableau25681012[[#This Row],[PLACE SCAER]],PointsClassement[],2,FALSE)</f>
        <v xml:space="preserve"> </v>
      </c>
      <c r="Q20" s="5" t="s">
        <v>2</v>
      </c>
      <c r="R20" s="9" t="str">
        <f>VLOOKUP(Tableau25681012[[#This Row],[PLACE GOUEZEC]],PointsClassement[],2,FALSE)</f>
        <v xml:space="preserve"> </v>
      </c>
      <c r="S20" s="7"/>
      <c r="T20" s="8">
        <f>SUM(F20,H20,J20,L20,N20,P20,R20,S20)</f>
        <v>0</v>
      </c>
    </row>
    <row r="21" spans="1:20" x14ac:dyDescent="0.3">
      <c r="A21">
        <v>16</v>
      </c>
      <c r="E21" s="3" t="s">
        <v>2</v>
      </c>
      <c r="F21" s="9" t="str">
        <f>VLOOKUP(Tableau25681012[[#This Row],[PLACE QUIMPER]],PointsClassement[],2,FALSE)</f>
        <v xml:space="preserve"> </v>
      </c>
      <c r="G21" s="5" t="s">
        <v>2</v>
      </c>
      <c r="H21" s="9" t="str">
        <f>VLOOKUP(Tableau25681012[[#This Row],[PLACE RIEC]],PointsClassement[],2,FALSE)</f>
        <v xml:space="preserve"> </v>
      </c>
      <c r="I21" s="5" t="s">
        <v>2</v>
      </c>
      <c r="J21" s="9" t="str">
        <f>VLOOKUP(Tableau25681012[[#This Row],[PLACE QUIMPERLE]],PointsClassement[],2,FALSE)</f>
        <v xml:space="preserve"> </v>
      </c>
      <c r="K21" s="5" t="s">
        <v>2</v>
      </c>
      <c r="L21" s="9" t="str">
        <f>VLOOKUP(Tableau25681012[[#This Row],[PLACE ERGUE]],PointsClassement[],2,FALSE)</f>
        <v xml:space="preserve"> </v>
      </c>
      <c r="M21" s="5" t="s">
        <v>2</v>
      </c>
      <c r="N21" s="9" t="str">
        <f>VLOOKUP(Tableau25681012[[#This Row],[PLACE TREGUNC]],PointsClassement[],2,FALSE)</f>
        <v xml:space="preserve"> </v>
      </c>
      <c r="O21" s="5" t="s">
        <v>2</v>
      </c>
      <c r="P21" s="9" t="str">
        <f>VLOOKUP(Tableau25681012[[#This Row],[PLACE SCAER]],PointsClassement[],2,FALSE)</f>
        <v xml:space="preserve"> </v>
      </c>
      <c r="Q21" s="5" t="s">
        <v>2</v>
      </c>
      <c r="R21" s="9" t="str">
        <f>VLOOKUP(Tableau25681012[[#This Row],[PLACE GOUEZEC]],PointsClassement[],2,FALSE)</f>
        <v xml:space="preserve"> </v>
      </c>
      <c r="S21" s="7"/>
      <c r="T21" s="8">
        <f>SUM(F21,H21,J21,L21,N21,P21,R21,S21)</f>
        <v>0</v>
      </c>
    </row>
    <row r="22" spans="1:20" x14ac:dyDescent="0.3">
      <c r="A22">
        <v>17</v>
      </c>
      <c r="E22" s="3" t="s">
        <v>2</v>
      </c>
      <c r="F22" s="9" t="str">
        <f>VLOOKUP(Tableau25681012[[#This Row],[PLACE QUIMPER]],PointsClassement[],2,FALSE)</f>
        <v xml:space="preserve"> </v>
      </c>
      <c r="G22" s="5" t="s">
        <v>2</v>
      </c>
      <c r="H22" s="9" t="str">
        <f>VLOOKUP(Tableau25681012[[#This Row],[PLACE RIEC]],PointsClassement[],2,FALSE)</f>
        <v xml:space="preserve"> </v>
      </c>
      <c r="I22" s="5" t="s">
        <v>2</v>
      </c>
      <c r="J22" s="9" t="str">
        <f>VLOOKUP(Tableau25681012[[#This Row],[PLACE QUIMPERLE]],PointsClassement[],2,FALSE)</f>
        <v xml:space="preserve"> </v>
      </c>
      <c r="K22" s="5" t="s">
        <v>2</v>
      </c>
      <c r="L22" s="9" t="str">
        <f>VLOOKUP(Tableau25681012[[#This Row],[PLACE ERGUE]],PointsClassement[],2,FALSE)</f>
        <v xml:space="preserve"> </v>
      </c>
      <c r="M22" s="5" t="s">
        <v>2</v>
      </c>
      <c r="N22" s="9" t="str">
        <f>VLOOKUP(Tableau25681012[[#This Row],[PLACE TREGUNC]],PointsClassement[],2,FALSE)</f>
        <v xml:space="preserve"> </v>
      </c>
      <c r="O22" s="5" t="s">
        <v>2</v>
      </c>
      <c r="P22" s="9" t="str">
        <f>VLOOKUP(Tableau25681012[[#This Row],[PLACE SCAER]],PointsClassement[],2,FALSE)</f>
        <v xml:space="preserve"> </v>
      </c>
      <c r="Q22" s="5" t="s">
        <v>2</v>
      </c>
      <c r="R22" s="9" t="str">
        <f>VLOOKUP(Tableau25681012[[#This Row],[PLACE GOUEZEC]],PointsClassement[],2,FALSE)</f>
        <v xml:space="preserve"> </v>
      </c>
      <c r="S22" s="7"/>
      <c r="T22" s="8">
        <f>SUM(F22,H22,J22,L22,N22,P22,R22,S22)</f>
        <v>0</v>
      </c>
    </row>
    <row r="23" spans="1:20" x14ac:dyDescent="0.3">
      <c r="A23">
        <v>18</v>
      </c>
      <c r="E23" s="3" t="s">
        <v>2</v>
      </c>
      <c r="F23" s="9" t="str">
        <f>VLOOKUP(Tableau25681012[[#This Row],[PLACE QUIMPER]],PointsClassement[],2,FALSE)</f>
        <v xml:space="preserve"> </v>
      </c>
      <c r="G23" s="5" t="s">
        <v>2</v>
      </c>
      <c r="H23" s="9" t="str">
        <f>VLOOKUP(Tableau25681012[[#This Row],[PLACE RIEC]],PointsClassement[],2,FALSE)</f>
        <v xml:space="preserve"> </v>
      </c>
      <c r="I23" s="5" t="s">
        <v>2</v>
      </c>
      <c r="J23" s="9" t="str">
        <f>VLOOKUP(Tableau25681012[[#This Row],[PLACE QUIMPERLE]],PointsClassement[],2,FALSE)</f>
        <v xml:space="preserve"> </v>
      </c>
      <c r="K23" s="5" t="s">
        <v>2</v>
      </c>
      <c r="L23" s="9" t="str">
        <f>VLOOKUP(Tableau25681012[[#This Row],[PLACE ERGUE]],PointsClassement[],2,FALSE)</f>
        <v xml:space="preserve"> </v>
      </c>
      <c r="M23" s="5" t="s">
        <v>2</v>
      </c>
      <c r="N23" s="9" t="str">
        <f>VLOOKUP(Tableau25681012[[#This Row],[PLACE TREGUNC]],PointsClassement[],2,FALSE)</f>
        <v xml:space="preserve"> </v>
      </c>
      <c r="O23" s="5" t="s">
        <v>2</v>
      </c>
      <c r="P23" s="9" t="str">
        <f>VLOOKUP(Tableau25681012[[#This Row],[PLACE SCAER]],PointsClassement[],2,FALSE)</f>
        <v xml:space="preserve"> </v>
      </c>
      <c r="Q23" s="5" t="s">
        <v>2</v>
      </c>
      <c r="R23" s="9" t="str">
        <f>VLOOKUP(Tableau25681012[[#This Row],[PLACE GOUEZEC]],PointsClassement[],2,FALSE)</f>
        <v xml:space="preserve"> </v>
      </c>
      <c r="S23" s="7"/>
      <c r="T23" s="8">
        <f>SUM(F23,H23,J23,L23,N23,P23,R23,S23)</f>
        <v>0</v>
      </c>
    </row>
    <row r="24" spans="1:20" x14ac:dyDescent="0.3">
      <c r="A24">
        <v>19</v>
      </c>
      <c r="B24" t="s">
        <v>2</v>
      </c>
      <c r="E24" s="3" t="s">
        <v>2</v>
      </c>
      <c r="F24" s="9" t="str">
        <f>VLOOKUP(Tableau25681012[[#This Row],[PLACE QUIMPER]],PointsClassement[],2,FALSE)</f>
        <v xml:space="preserve"> </v>
      </c>
      <c r="G24" s="5" t="s">
        <v>2</v>
      </c>
      <c r="H24" s="9" t="str">
        <f>VLOOKUP(Tableau25681012[[#This Row],[PLACE RIEC]],PointsClassement[],2,FALSE)</f>
        <v xml:space="preserve"> </v>
      </c>
      <c r="I24" s="5" t="s">
        <v>2</v>
      </c>
      <c r="J24" s="9" t="str">
        <f>VLOOKUP(Tableau25681012[[#This Row],[PLACE QUIMPERLE]],PointsClassement[],2,FALSE)</f>
        <v xml:space="preserve"> </v>
      </c>
      <c r="K24" s="5" t="s">
        <v>2</v>
      </c>
      <c r="L24" s="9" t="str">
        <f>VLOOKUP(Tableau25681012[[#This Row],[PLACE ERGUE]],PointsClassement[],2,FALSE)</f>
        <v xml:space="preserve"> </v>
      </c>
      <c r="M24" s="5" t="s">
        <v>2</v>
      </c>
      <c r="N24" s="9" t="str">
        <f>VLOOKUP(Tableau25681012[[#This Row],[PLACE TREGUNC]],PointsClassement[],2,FALSE)</f>
        <v xml:space="preserve"> </v>
      </c>
      <c r="O24" s="5" t="s">
        <v>2</v>
      </c>
      <c r="P24" s="9" t="str">
        <f>VLOOKUP(Tableau25681012[[#This Row],[PLACE SCAER]],PointsClassement[],2,FALSE)</f>
        <v xml:space="preserve"> </v>
      </c>
      <c r="Q24" s="5" t="s">
        <v>2</v>
      </c>
      <c r="R24" s="9" t="str">
        <f>VLOOKUP(Tableau25681012[[#This Row],[PLACE GOUEZEC]],PointsClassement[],2,FALSE)</f>
        <v xml:space="preserve"> </v>
      </c>
      <c r="S24" s="7"/>
      <c r="T24" s="8">
        <f>SUM(F24,H24,J24,L24,N24,P24,R24,S24)</f>
        <v>0</v>
      </c>
    </row>
    <row r="25" spans="1:20" x14ac:dyDescent="0.3">
      <c r="A25">
        <v>20</v>
      </c>
      <c r="E25" s="3" t="s">
        <v>2</v>
      </c>
      <c r="F25" s="9" t="str">
        <f>VLOOKUP(Tableau25681012[[#This Row],[PLACE QUIMPER]],PointsClassement[],2,FALSE)</f>
        <v xml:space="preserve"> </v>
      </c>
      <c r="G25" s="5" t="s">
        <v>2</v>
      </c>
      <c r="H25" s="9" t="str">
        <f>VLOOKUP(Tableau25681012[[#This Row],[PLACE RIEC]],PointsClassement[],2,FALSE)</f>
        <v xml:space="preserve"> </v>
      </c>
      <c r="I25" s="5" t="s">
        <v>2</v>
      </c>
      <c r="J25" s="9" t="str">
        <f>VLOOKUP(Tableau25681012[[#This Row],[PLACE QUIMPERLE]],PointsClassement[],2,FALSE)</f>
        <v xml:space="preserve"> </v>
      </c>
      <c r="K25" s="5" t="s">
        <v>2</v>
      </c>
      <c r="L25" s="9" t="str">
        <f>VLOOKUP(Tableau25681012[[#This Row],[PLACE ERGUE]],PointsClassement[],2,FALSE)</f>
        <v xml:space="preserve"> </v>
      </c>
      <c r="M25" s="5" t="s">
        <v>2</v>
      </c>
      <c r="N25" s="9" t="str">
        <f>VLOOKUP(Tableau25681012[[#This Row],[PLACE TREGUNC]],PointsClassement[],2,FALSE)</f>
        <v xml:space="preserve"> </v>
      </c>
      <c r="O25" s="5" t="s">
        <v>2</v>
      </c>
      <c r="P25" s="9" t="str">
        <f>VLOOKUP(Tableau25681012[[#This Row],[PLACE SCAER]],PointsClassement[],2,FALSE)</f>
        <v xml:space="preserve"> </v>
      </c>
      <c r="Q25" s="5" t="s">
        <v>2</v>
      </c>
      <c r="R25" s="9" t="str">
        <f>VLOOKUP(Tableau25681012[[#This Row],[PLACE GOUEZEC]],PointsClassement[],2,FALSE)</f>
        <v xml:space="preserve"> </v>
      </c>
      <c r="S25" s="7"/>
      <c r="T25" s="8">
        <f>SUM(F25,H25,J25,L25,N25,P25,R25,S25)</f>
        <v>0</v>
      </c>
    </row>
    <row r="26" spans="1:20" x14ac:dyDescent="0.3">
      <c r="A26">
        <v>21</v>
      </c>
      <c r="E26" s="3" t="s">
        <v>2</v>
      </c>
      <c r="F26" s="9" t="str">
        <f>VLOOKUP(Tableau25681012[[#This Row],[PLACE QUIMPER]],PointsClassement[],2,FALSE)</f>
        <v xml:space="preserve"> </v>
      </c>
      <c r="G26" s="5" t="s">
        <v>2</v>
      </c>
      <c r="H26" s="9" t="str">
        <f>VLOOKUP(Tableau25681012[[#This Row],[PLACE RIEC]],PointsClassement[],2,FALSE)</f>
        <v xml:space="preserve"> </v>
      </c>
      <c r="I26" s="5" t="s">
        <v>2</v>
      </c>
      <c r="J26" s="9" t="str">
        <f>VLOOKUP(Tableau25681012[[#This Row],[PLACE QUIMPERLE]],PointsClassement[],2,FALSE)</f>
        <v xml:space="preserve"> </v>
      </c>
      <c r="K26" s="5" t="s">
        <v>2</v>
      </c>
      <c r="L26" s="9" t="str">
        <f>VLOOKUP(Tableau25681012[[#This Row],[PLACE ERGUE]],PointsClassement[],2,FALSE)</f>
        <v xml:space="preserve"> </v>
      </c>
      <c r="M26" s="5" t="s">
        <v>2</v>
      </c>
      <c r="N26" s="9" t="str">
        <f>VLOOKUP(Tableau25681012[[#This Row],[PLACE TREGUNC]],PointsClassement[],2,FALSE)</f>
        <v xml:space="preserve"> </v>
      </c>
      <c r="O26" s="5" t="s">
        <v>2</v>
      </c>
      <c r="P26" s="9" t="str">
        <f>VLOOKUP(Tableau25681012[[#This Row],[PLACE SCAER]],PointsClassement[],2,FALSE)</f>
        <v xml:space="preserve"> </v>
      </c>
      <c r="Q26" s="5" t="s">
        <v>2</v>
      </c>
      <c r="R26" s="9" t="str">
        <f>VLOOKUP(Tableau25681012[[#This Row],[PLACE GOUEZEC]],PointsClassement[],2,FALSE)</f>
        <v xml:space="preserve"> </v>
      </c>
      <c r="S26" s="7"/>
      <c r="T26" s="8">
        <f>SUM(F26,H26,J26,L26,N26,P26,R26,S26)</f>
        <v>0</v>
      </c>
    </row>
    <row r="27" spans="1:20" x14ac:dyDescent="0.3">
      <c r="A27">
        <v>22</v>
      </c>
      <c r="E27" s="3" t="s">
        <v>2</v>
      </c>
      <c r="F27" s="9" t="str">
        <f>VLOOKUP(Tableau25681012[[#This Row],[PLACE QUIMPER]],PointsClassement[],2,FALSE)</f>
        <v xml:space="preserve"> </v>
      </c>
      <c r="G27" s="5" t="s">
        <v>2</v>
      </c>
      <c r="H27" s="9" t="str">
        <f>VLOOKUP(Tableau25681012[[#This Row],[PLACE RIEC]],PointsClassement[],2,FALSE)</f>
        <v xml:space="preserve"> </v>
      </c>
      <c r="I27" s="5" t="s">
        <v>2</v>
      </c>
      <c r="J27" s="9" t="str">
        <f>VLOOKUP(Tableau25681012[[#This Row],[PLACE QUIMPERLE]],PointsClassement[],2,FALSE)</f>
        <v xml:space="preserve"> </v>
      </c>
      <c r="K27" s="5" t="s">
        <v>2</v>
      </c>
      <c r="L27" s="9" t="str">
        <f>VLOOKUP(Tableau25681012[[#This Row],[PLACE ERGUE]],PointsClassement[],2,FALSE)</f>
        <v xml:space="preserve"> </v>
      </c>
      <c r="M27" s="5" t="s">
        <v>2</v>
      </c>
      <c r="N27" s="9" t="str">
        <f>VLOOKUP(Tableau25681012[[#This Row],[PLACE TREGUNC]],PointsClassement[],2,FALSE)</f>
        <v xml:space="preserve"> </v>
      </c>
      <c r="O27" s="5" t="s">
        <v>2</v>
      </c>
      <c r="P27" s="9" t="str">
        <f>VLOOKUP(Tableau25681012[[#This Row],[PLACE SCAER]],PointsClassement[],2,FALSE)</f>
        <v xml:space="preserve"> </v>
      </c>
      <c r="Q27" s="5" t="s">
        <v>2</v>
      </c>
      <c r="R27" s="9" t="str">
        <f>VLOOKUP(Tableau25681012[[#This Row],[PLACE GOUEZEC]],PointsClassement[],2,FALSE)</f>
        <v xml:space="preserve"> </v>
      </c>
      <c r="S27" s="7"/>
      <c r="T27" s="8">
        <f>SUM(F27,H27,J27,L27,N27,P27,R27,S27)</f>
        <v>0</v>
      </c>
    </row>
    <row r="28" spans="1:20" x14ac:dyDescent="0.3">
      <c r="A28">
        <v>23</v>
      </c>
      <c r="E28" s="3" t="s">
        <v>2</v>
      </c>
      <c r="F28" s="9" t="str">
        <f>VLOOKUP(Tableau25681012[[#This Row],[PLACE QUIMPER]],PointsClassement[],2,FALSE)</f>
        <v xml:space="preserve"> </v>
      </c>
      <c r="G28" s="5" t="s">
        <v>2</v>
      </c>
      <c r="H28" s="9" t="str">
        <f>VLOOKUP(Tableau25681012[[#This Row],[PLACE RIEC]],PointsClassement[],2,FALSE)</f>
        <v xml:space="preserve"> </v>
      </c>
      <c r="I28" s="5" t="s">
        <v>2</v>
      </c>
      <c r="J28" s="9" t="str">
        <f>VLOOKUP(Tableau25681012[[#This Row],[PLACE QUIMPERLE]],PointsClassement[],2,FALSE)</f>
        <v xml:space="preserve"> </v>
      </c>
      <c r="K28" s="5" t="s">
        <v>2</v>
      </c>
      <c r="L28" s="9" t="str">
        <f>VLOOKUP(Tableau25681012[[#This Row],[PLACE ERGUE]],PointsClassement[],2,FALSE)</f>
        <v xml:space="preserve"> </v>
      </c>
      <c r="M28" s="5" t="s">
        <v>2</v>
      </c>
      <c r="N28" s="9" t="str">
        <f>VLOOKUP(Tableau25681012[[#This Row],[PLACE TREGUNC]],PointsClassement[],2,FALSE)</f>
        <v xml:space="preserve"> </v>
      </c>
      <c r="O28" s="5" t="s">
        <v>2</v>
      </c>
      <c r="P28" s="9" t="str">
        <f>VLOOKUP(Tableau25681012[[#This Row],[PLACE SCAER]],PointsClassement[],2,FALSE)</f>
        <v xml:space="preserve"> </v>
      </c>
      <c r="Q28" s="5" t="s">
        <v>2</v>
      </c>
      <c r="R28" s="9" t="str">
        <f>VLOOKUP(Tableau25681012[[#This Row],[PLACE GOUEZEC]],PointsClassement[],2,FALSE)</f>
        <v xml:space="preserve"> </v>
      </c>
      <c r="S28" s="7"/>
      <c r="T28" s="8">
        <f>SUM(F28,H28,J28,L28,N28,P28,R28,S28)</f>
        <v>0</v>
      </c>
    </row>
    <row r="29" spans="1:20" x14ac:dyDescent="0.3">
      <c r="A29">
        <v>24</v>
      </c>
      <c r="E29" s="3" t="s">
        <v>2</v>
      </c>
      <c r="F29" s="9" t="str">
        <f>VLOOKUP(Tableau25681012[[#This Row],[PLACE QUIMPER]],PointsClassement[],2,FALSE)</f>
        <v xml:space="preserve"> </v>
      </c>
      <c r="G29" s="5" t="s">
        <v>2</v>
      </c>
      <c r="H29" s="9" t="str">
        <f>VLOOKUP(Tableau25681012[[#This Row],[PLACE RIEC]],PointsClassement[],2,FALSE)</f>
        <v xml:space="preserve"> </v>
      </c>
      <c r="I29" s="5" t="s">
        <v>2</v>
      </c>
      <c r="J29" s="9" t="str">
        <f>VLOOKUP(Tableau25681012[[#This Row],[PLACE QUIMPERLE]],PointsClassement[],2,FALSE)</f>
        <v xml:space="preserve"> </v>
      </c>
      <c r="K29" s="5" t="s">
        <v>2</v>
      </c>
      <c r="L29" s="9" t="str">
        <f>VLOOKUP(Tableau25681012[[#This Row],[PLACE ERGUE]],PointsClassement[],2,FALSE)</f>
        <v xml:space="preserve"> </v>
      </c>
      <c r="M29" s="5" t="s">
        <v>2</v>
      </c>
      <c r="N29" s="9" t="str">
        <f>VLOOKUP(Tableau25681012[[#This Row],[PLACE TREGUNC]],PointsClassement[],2,FALSE)</f>
        <v xml:space="preserve"> </v>
      </c>
      <c r="O29" s="5" t="s">
        <v>2</v>
      </c>
      <c r="P29" s="9" t="str">
        <f>VLOOKUP(Tableau25681012[[#This Row],[PLACE SCAER]],PointsClassement[],2,FALSE)</f>
        <v xml:space="preserve"> </v>
      </c>
      <c r="Q29" s="5" t="s">
        <v>2</v>
      </c>
      <c r="R29" s="9" t="str">
        <f>VLOOKUP(Tableau25681012[[#This Row],[PLACE GOUEZEC]],PointsClassement[],2,FALSE)</f>
        <v xml:space="preserve"> </v>
      </c>
      <c r="S29" s="7"/>
      <c r="T29" s="8">
        <f>SUM(F29,H29,J29,L29,N29,P29,R29,S29)</f>
        <v>0</v>
      </c>
    </row>
    <row r="30" spans="1:20" x14ac:dyDescent="0.3">
      <c r="A30">
        <v>25</v>
      </c>
      <c r="E30" s="3" t="s">
        <v>2</v>
      </c>
      <c r="F30" s="9" t="str">
        <f>VLOOKUP(Tableau25681012[[#This Row],[PLACE QUIMPER]],PointsClassement[],2,FALSE)</f>
        <v xml:space="preserve"> </v>
      </c>
      <c r="G30" s="5" t="s">
        <v>2</v>
      </c>
      <c r="H30" s="9" t="str">
        <f>VLOOKUP(Tableau25681012[[#This Row],[PLACE RIEC]],PointsClassement[],2,FALSE)</f>
        <v xml:space="preserve"> </v>
      </c>
      <c r="I30" s="5" t="s">
        <v>2</v>
      </c>
      <c r="J30" s="9" t="str">
        <f>VLOOKUP(Tableau25681012[[#This Row],[PLACE QUIMPERLE]],PointsClassement[],2,FALSE)</f>
        <v xml:space="preserve"> </v>
      </c>
      <c r="K30" s="5" t="s">
        <v>2</v>
      </c>
      <c r="L30" s="9" t="str">
        <f>VLOOKUP(Tableau25681012[[#This Row],[PLACE ERGUE]],PointsClassement[],2,FALSE)</f>
        <v xml:space="preserve"> </v>
      </c>
      <c r="M30" s="5" t="s">
        <v>2</v>
      </c>
      <c r="N30" s="9" t="str">
        <f>VLOOKUP(Tableau25681012[[#This Row],[PLACE TREGUNC]],PointsClassement[],2,FALSE)</f>
        <v xml:space="preserve"> </v>
      </c>
      <c r="O30" s="5" t="s">
        <v>2</v>
      </c>
      <c r="P30" s="9" t="str">
        <f>VLOOKUP(Tableau25681012[[#This Row],[PLACE SCAER]],PointsClassement[],2,FALSE)</f>
        <v xml:space="preserve"> </v>
      </c>
      <c r="Q30" s="5" t="s">
        <v>2</v>
      </c>
      <c r="R30" s="9" t="str">
        <f>VLOOKUP(Tableau25681012[[#This Row],[PLACE GOUEZEC]],PointsClassement[],2,FALSE)</f>
        <v xml:space="preserve"> </v>
      </c>
      <c r="S30" s="7"/>
      <c r="T30" s="8">
        <f>SUM(F30,H30,J30,L30,N30,P30,R30,S30)</f>
        <v>0</v>
      </c>
    </row>
    <row r="31" spans="1:20" x14ac:dyDescent="0.3">
      <c r="A31">
        <v>26</v>
      </c>
      <c r="E31" s="3" t="s">
        <v>2</v>
      </c>
      <c r="F31" s="9" t="str">
        <f>VLOOKUP(Tableau25681012[[#This Row],[PLACE QUIMPER]],PointsClassement[],2,FALSE)</f>
        <v xml:space="preserve"> </v>
      </c>
      <c r="G31" s="5" t="s">
        <v>2</v>
      </c>
      <c r="H31" s="9" t="str">
        <f>VLOOKUP(Tableau25681012[[#This Row],[PLACE RIEC]],PointsClassement[],2,FALSE)</f>
        <v xml:space="preserve"> </v>
      </c>
      <c r="I31" s="5" t="s">
        <v>2</v>
      </c>
      <c r="J31" s="9" t="str">
        <f>VLOOKUP(Tableau25681012[[#This Row],[PLACE QUIMPERLE]],PointsClassement[],2,FALSE)</f>
        <v xml:space="preserve"> </v>
      </c>
      <c r="K31" s="5" t="s">
        <v>2</v>
      </c>
      <c r="L31" s="9" t="str">
        <f>VLOOKUP(Tableau25681012[[#This Row],[PLACE ERGUE]],PointsClassement[],2,FALSE)</f>
        <v xml:space="preserve"> </v>
      </c>
      <c r="M31" s="5" t="s">
        <v>2</v>
      </c>
      <c r="N31" s="9" t="str">
        <f>VLOOKUP(Tableau25681012[[#This Row],[PLACE TREGUNC]],PointsClassement[],2,FALSE)</f>
        <v xml:space="preserve"> </v>
      </c>
      <c r="O31" s="5" t="s">
        <v>2</v>
      </c>
      <c r="P31" s="9" t="str">
        <f>VLOOKUP(Tableau25681012[[#This Row],[PLACE SCAER]],PointsClassement[],2,FALSE)</f>
        <v xml:space="preserve"> </v>
      </c>
      <c r="Q31" s="5" t="s">
        <v>2</v>
      </c>
      <c r="R31" s="9" t="str">
        <f>VLOOKUP(Tableau25681012[[#This Row],[PLACE GOUEZEC]],PointsClassement[],2,FALSE)</f>
        <v xml:space="preserve"> </v>
      </c>
      <c r="S31" s="7"/>
      <c r="T31" s="8">
        <f>SUM(F31,H31,J31,L31,N31,P31,R31,S31)</f>
        <v>0</v>
      </c>
    </row>
    <row r="32" spans="1:20" x14ac:dyDescent="0.3">
      <c r="A32">
        <v>27</v>
      </c>
      <c r="E32" s="3" t="s">
        <v>2</v>
      </c>
      <c r="F32" s="9" t="str">
        <f>VLOOKUP(Tableau25681012[[#This Row],[PLACE QUIMPER]],PointsClassement[],2,FALSE)</f>
        <v xml:space="preserve"> </v>
      </c>
      <c r="G32" s="5" t="s">
        <v>2</v>
      </c>
      <c r="H32" s="9" t="str">
        <f>VLOOKUP(Tableau25681012[[#This Row],[PLACE RIEC]],PointsClassement[],2,FALSE)</f>
        <v xml:space="preserve"> </v>
      </c>
      <c r="I32" s="5" t="s">
        <v>2</v>
      </c>
      <c r="J32" s="9" t="str">
        <f>VLOOKUP(Tableau25681012[[#This Row],[PLACE QUIMPERLE]],PointsClassement[],2,FALSE)</f>
        <v xml:space="preserve"> </v>
      </c>
      <c r="K32" s="5" t="s">
        <v>2</v>
      </c>
      <c r="L32" s="9" t="str">
        <f>VLOOKUP(Tableau25681012[[#This Row],[PLACE ERGUE]],PointsClassement[],2,FALSE)</f>
        <v xml:space="preserve"> </v>
      </c>
      <c r="M32" s="5" t="s">
        <v>2</v>
      </c>
      <c r="N32" s="9" t="str">
        <f>VLOOKUP(Tableau25681012[[#This Row],[PLACE TREGUNC]],PointsClassement[],2,FALSE)</f>
        <v xml:space="preserve"> </v>
      </c>
      <c r="O32" s="5" t="s">
        <v>2</v>
      </c>
      <c r="P32" s="9" t="str">
        <f>VLOOKUP(Tableau25681012[[#This Row],[PLACE SCAER]],PointsClassement[],2,FALSE)</f>
        <v xml:space="preserve"> </v>
      </c>
      <c r="Q32" s="5" t="s">
        <v>2</v>
      </c>
      <c r="R32" s="9" t="str">
        <f>VLOOKUP(Tableau25681012[[#This Row],[PLACE GOUEZEC]],PointsClassement[],2,FALSE)</f>
        <v xml:space="preserve"> </v>
      </c>
      <c r="S32" s="7"/>
      <c r="T32" s="8">
        <f>SUM(F32,H32,J32,L32,N32,P32,R32,S32)</f>
        <v>0</v>
      </c>
    </row>
    <row r="33" spans="1:20" x14ac:dyDescent="0.3">
      <c r="A33">
        <v>28</v>
      </c>
      <c r="E33" s="3" t="s">
        <v>2</v>
      </c>
      <c r="F33" s="9" t="str">
        <f>VLOOKUP(Tableau25681012[[#This Row],[PLACE QUIMPER]],PointsClassement[],2,FALSE)</f>
        <v xml:space="preserve"> </v>
      </c>
      <c r="G33" s="5" t="s">
        <v>2</v>
      </c>
      <c r="H33" s="9" t="str">
        <f>VLOOKUP(Tableau25681012[[#This Row],[PLACE RIEC]],PointsClassement[],2,FALSE)</f>
        <v xml:space="preserve"> </v>
      </c>
      <c r="I33" s="5" t="s">
        <v>2</v>
      </c>
      <c r="J33" s="9" t="str">
        <f>VLOOKUP(Tableau25681012[[#This Row],[PLACE QUIMPERLE]],PointsClassement[],2,FALSE)</f>
        <v xml:space="preserve"> </v>
      </c>
      <c r="K33" s="5" t="s">
        <v>2</v>
      </c>
      <c r="L33" s="9" t="str">
        <f>VLOOKUP(Tableau25681012[[#This Row],[PLACE ERGUE]],PointsClassement[],2,FALSE)</f>
        <v xml:space="preserve"> </v>
      </c>
      <c r="M33" s="5" t="s">
        <v>2</v>
      </c>
      <c r="N33" s="9" t="str">
        <f>VLOOKUP(Tableau25681012[[#This Row],[PLACE TREGUNC]],PointsClassement[],2,FALSE)</f>
        <v xml:space="preserve"> </v>
      </c>
      <c r="O33" s="5" t="s">
        <v>2</v>
      </c>
      <c r="P33" s="9" t="str">
        <f>VLOOKUP(Tableau25681012[[#This Row],[PLACE SCAER]],PointsClassement[],2,FALSE)</f>
        <v xml:space="preserve"> </v>
      </c>
      <c r="Q33" s="5" t="s">
        <v>2</v>
      </c>
      <c r="R33" s="9" t="str">
        <f>VLOOKUP(Tableau25681012[[#This Row],[PLACE GOUEZEC]],PointsClassement[],2,FALSE)</f>
        <v xml:space="preserve"> </v>
      </c>
      <c r="S33" s="7"/>
      <c r="T33" s="8">
        <f>SUM(F33,H33,J33,L33,N33,P33,R33,S33)</f>
        <v>0</v>
      </c>
    </row>
    <row r="34" spans="1:20" x14ac:dyDescent="0.3">
      <c r="A34">
        <v>29</v>
      </c>
      <c r="E34" s="3" t="s">
        <v>2</v>
      </c>
      <c r="F34" s="9" t="str">
        <f>VLOOKUP(Tableau25681012[[#This Row],[PLACE QUIMPER]],PointsClassement[],2,FALSE)</f>
        <v xml:space="preserve"> </v>
      </c>
      <c r="G34" s="5" t="s">
        <v>2</v>
      </c>
      <c r="H34" s="9" t="str">
        <f>VLOOKUP(Tableau25681012[[#This Row],[PLACE RIEC]],PointsClassement[],2,FALSE)</f>
        <v xml:space="preserve"> </v>
      </c>
      <c r="I34" s="5" t="s">
        <v>2</v>
      </c>
      <c r="J34" s="9" t="str">
        <f>VLOOKUP(Tableau25681012[[#This Row],[PLACE QUIMPERLE]],PointsClassement[],2,FALSE)</f>
        <v xml:space="preserve"> </v>
      </c>
      <c r="K34" s="5" t="s">
        <v>2</v>
      </c>
      <c r="L34" s="9" t="str">
        <f>VLOOKUP(Tableau25681012[[#This Row],[PLACE ERGUE]],PointsClassement[],2,FALSE)</f>
        <v xml:space="preserve"> </v>
      </c>
      <c r="M34" s="5" t="s">
        <v>2</v>
      </c>
      <c r="N34" s="9" t="str">
        <f>VLOOKUP(Tableau25681012[[#This Row],[PLACE TREGUNC]],PointsClassement[],2,FALSE)</f>
        <v xml:space="preserve"> </v>
      </c>
      <c r="O34" s="5" t="s">
        <v>2</v>
      </c>
      <c r="P34" s="9" t="str">
        <f>VLOOKUP(Tableau25681012[[#This Row],[PLACE SCAER]],PointsClassement[],2,FALSE)</f>
        <v xml:space="preserve"> </v>
      </c>
      <c r="Q34" s="5" t="s">
        <v>2</v>
      </c>
      <c r="R34" s="9" t="str">
        <f>VLOOKUP(Tableau25681012[[#This Row],[PLACE GOUEZEC]],PointsClassement[],2,FALSE)</f>
        <v xml:space="preserve"> </v>
      </c>
      <c r="S34" s="7"/>
      <c r="T34" s="8">
        <f>SUM(F34,H34,J34,L34,N34,P34,R34,S34)</f>
        <v>0</v>
      </c>
    </row>
    <row r="35" spans="1:20" x14ac:dyDescent="0.3">
      <c r="A35">
        <v>30</v>
      </c>
      <c r="E35" s="3" t="s">
        <v>2</v>
      </c>
      <c r="F35" s="9" t="str">
        <f>VLOOKUP(Tableau25681012[[#This Row],[PLACE QUIMPER]],PointsClassement[],2,FALSE)</f>
        <v xml:space="preserve"> </v>
      </c>
      <c r="G35" s="5" t="s">
        <v>2</v>
      </c>
      <c r="H35" s="9" t="str">
        <f>VLOOKUP(Tableau25681012[[#This Row],[PLACE RIEC]],PointsClassement[],2,FALSE)</f>
        <v xml:space="preserve"> </v>
      </c>
      <c r="I35" s="5" t="s">
        <v>2</v>
      </c>
      <c r="J35" s="9" t="str">
        <f>VLOOKUP(Tableau25681012[[#This Row],[PLACE QUIMPERLE]],PointsClassement[],2,FALSE)</f>
        <v xml:space="preserve"> </v>
      </c>
      <c r="K35" s="5" t="s">
        <v>2</v>
      </c>
      <c r="L35" s="9" t="str">
        <f>VLOOKUP(Tableau25681012[[#This Row],[PLACE ERGUE]],PointsClassement[],2,FALSE)</f>
        <v xml:space="preserve"> </v>
      </c>
      <c r="M35" s="5" t="s">
        <v>2</v>
      </c>
      <c r="N35" s="9" t="str">
        <f>VLOOKUP(Tableau25681012[[#This Row],[PLACE TREGUNC]],PointsClassement[],2,FALSE)</f>
        <v xml:space="preserve"> </v>
      </c>
      <c r="O35" s="5" t="s">
        <v>2</v>
      </c>
      <c r="P35" s="9" t="str">
        <f>VLOOKUP(Tableau25681012[[#This Row],[PLACE SCAER]],PointsClassement[],2,FALSE)</f>
        <v xml:space="preserve"> </v>
      </c>
      <c r="Q35" s="5" t="s">
        <v>2</v>
      </c>
      <c r="R35" s="9" t="str">
        <f>VLOOKUP(Tableau25681012[[#This Row],[PLACE GOUEZEC]],PointsClassement[],2,FALSE)</f>
        <v xml:space="preserve"> </v>
      </c>
      <c r="S35" s="7"/>
      <c r="T35" s="8">
        <f>SUM(F35,H35,J35,L35,N35,P35,R35,S35)</f>
        <v>0</v>
      </c>
    </row>
    <row r="36" spans="1:20" x14ac:dyDescent="0.3">
      <c r="A36">
        <v>31</v>
      </c>
      <c r="E36" s="3" t="s">
        <v>2</v>
      </c>
      <c r="F36" s="9" t="str">
        <f>VLOOKUP(Tableau25681012[[#This Row],[PLACE QUIMPER]],PointsClassement[],2,FALSE)</f>
        <v xml:space="preserve"> </v>
      </c>
      <c r="G36" s="5" t="s">
        <v>2</v>
      </c>
      <c r="H36" s="9" t="str">
        <f>VLOOKUP(Tableau25681012[[#This Row],[PLACE RIEC]],PointsClassement[],2,FALSE)</f>
        <v xml:space="preserve"> </v>
      </c>
      <c r="I36" s="5" t="s">
        <v>2</v>
      </c>
      <c r="J36" s="9" t="str">
        <f>VLOOKUP(Tableau25681012[[#This Row],[PLACE QUIMPERLE]],PointsClassement[],2,FALSE)</f>
        <v xml:space="preserve"> </v>
      </c>
      <c r="K36" s="5" t="s">
        <v>2</v>
      </c>
      <c r="L36" s="9" t="str">
        <f>VLOOKUP(Tableau25681012[[#This Row],[PLACE ERGUE]],PointsClassement[],2,FALSE)</f>
        <v xml:space="preserve"> </v>
      </c>
      <c r="M36" s="5" t="s">
        <v>2</v>
      </c>
      <c r="N36" s="9" t="str">
        <f>VLOOKUP(Tableau25681012[[#This Row],[PLACE TREGUNC]],PointsClassement[],2,FALSE)</f>
        <v xml:space="preserve"> </v>
      </c>
      <c r="O36" s="5" t="s">
        <v>2</v>
      </c>
      <c r="P36" s="9" t="str">
        <f>VLOOKUP(Tableau25681012[[#This Row],[PLACE SCAER]],PointsClassement[],2,FALSE)</f>
        <v xml:space="preserve"> </v>
      </c>
      <c r="Q36" s="5" t="s">
        <v>2</v>
      </c>
      <c r="R36" s="9" t="str">
        <f>VLOOKUP(Tableau25681012[[#This Row],[PLACE GOUEZEC]],PointsClassement[],2,FALSE)</f>
        <v xml:space="preserve"> </v>
      </c>
      <c r="S36" s="7"/>
      <c r="T36" s="8">
        <f>SUM(F36,H36,J36,L36,N36,P36,R36,S36)</f>
        <v>0</v>
      </c>
    </row>
    <row r="37" spans="1:20" x14ac:dyDescent="0.3">
      <c r="A37">
        <v>32</v>
      </c>
      <c r="E37" s="3" t="s">
        <v>2</v>
      </c>
      <c r="F37" s="9" t="str">
        <f>VLOOKUP(Tableau25681012[[#This Row],[PLACE QUIMPER]],PointsClassement[],2,FALSE)</f>
        <v xml:space="preserve"> </v>
      </c>
      <c r="G37" s="5" t="s">
        <v>2</v>
      </c>
      <c r="H37" s="9" t="str">
        <f>VLOOKUP(Tableau25681012[[#This Row],[PLACE RIEC]],PointsClassement[],2,FALSE)</f>
        <v xml:space="preserve"> </v>
      </c>
      <c r="I37" s="5" t="s">
        <v>2</v>
      </c>
      <c r="J37" s="9" t="str">
        <f>VLOOKUP(Tableau25681012[[#This Row],[PLACE QUIMPERLE]],PointsClassement[],2,FALSE)</f>
        <v xml:space="preserve"> </v>
      </c>
      <c r="K37" s="5" t="s">
        <v>2</v>
      </c>
      <c r="L37" s="9" t="str">
        <f>VLOOKUP(Tableau25681012[[#This Row],[PLACE ERGUE]],PointsClassement[],2,FALSE)</f>
        <v xml:space="preserve"> </v>
      </c>
      <c r="M37" s="5" t="s">
        <v>2</v>
      </c>
      <c r="N37" s="9" t="str">
        <f>VLOOKUP(Tableau25681012[[#This Row],[PLACE TREGUNC]],PointsClassement[],2,FALSE)</f>
        <v xml:space="preserve"> </v>
      </c>
      <c r="O37" s="5" t="s">
        <v>2</v>
      </c>
      <c r="P37" s="9" t="str">
        <f>VLOOKUP(Tableau25681012[[#This Row],[PLACE SCAER]],PointsClassement[],2,FALSE)</f>
        <v xml:space="preserve"> </v>
      </c>
      <c r="Q37" s="5" t="s">
        <v>2</v>
      </c>
      <c r="R37" s="9" t="str">
        <f>VLOOKUP(Tableau25681012[[#This Row],[PLACE GOUEZEC]],PointsClassement[],2,FALSE)</f>
        <v xml:space="preserve"> </v>
      </c>
      <c r="S37" s="7"/>
      <c r="T37" s="8">
        <f>SUM(F37,H37,J37,L37,N37,P37,R37,S37)</f>
        <v>0</v>
      </c>
    </row>
    <row r="38" spans="1:20" x14ac:dyDescent="0.3">
      <c r="A38">
        <v>33</v>
      </c>
      <c r="E38" s="3" t="s">
        <v>2</v>
      </c>
      <c r="F38" s="9" t="str">
        <f>VLOOKUP(Tableau25681012[[#This Row],[PLACE QUIMPER]],PointsClassement[],2,FALSE)</f>
        <v xml:space="preserve"> </v>
      </c>
      <c r="G38" s="5" t="s">
        <v>2</v>
      </c>
      <c r="H38" s="9" t="str">
        <f>VLOOKUP(Tableau25681012[[#This Row],[PLACE RIEC]],PointsClassement[],2,FALSE)</f>
        <v xml:space="preserve"> </v>
      </c>
      <c r="I38" s="5" t="s">
        <v>2</v>
      </c>
      <c r="J38" s="9" t="str">
        <f>VLOOKUP(Tableau25681012[[#This Row],[PLACE QUIMPERLE]],PointsClassement[],2,FALSE)</f>
        <v xml:space="preserve"> </v>
      </c>
      <c r="K38" s="5" t="s">
        <v>2</v>
      </c>
      <c r="L38" s="9" t="str">
        <f>VLOOKUP(Tableau25681012[[#This Row],[PLACE ERGUE]],PointsClassement[],2,FALSE)</f>
        <v xml:space="preserve"> </v>
      </c>
      <c r="M38" s="5" t="s">
        <v>2</v>
      </c>
      <c r="N38" s="9" t="str">
        <f>VLOOKUP(Tableau25681012[[#This Row],[PLACE TREGUNC]],PointsClassement[],2,FALSE)</f>
        <v xml:space="preserve"> </v>
      </c>
      <c r="O38" s="5" t="s">
        <v>2</v>
      </c>
      <c r="P38" s="9" t="str">
        <f>VLOOKUP(Tableau25681012[[#This Row],[PLACE SCAER]],PointsClassement[],2,FALSE)</f>
        <v xml:space="preserve"> </v>
      </c>
      <c r="Q38" s="5" t="s">
        <v>2</v>
      </c>
      <c r="R38" s="9" t="str">
        <f>VLOOKUP(Tableau25681012[[#This Row],[PLACE GOUEZEC]],PointsClassement[],2,FALSE)</f>
        <v xml:space="preserve"> </v>
      </c>
      <c r="S38" s="7"/>
      <c r="T38" s="8">
        <f>SUM(F38,H38,J38,L38,N38,P38,R38,S38)</f>
        <v>0</v>
      </c>
    </row>
    <row r="39" spans="1:20" x14ac:dyDescent="0.3">
      <c r="A39">
        <v>34</v>
      </c>
      <c r="E39" s="3" t="s">
        <v>2</v>
      </c>
      <c r="F39" s="9" t="str">
        <f>VLOOKUP(Tableau25681012[[#This Row],[PLACE QUIMPER]],PointsClassement[],2,FALSE)</f>
        <v xml:space="preserve"> </v>
      </c>
      <c r="G39" s="5" t="s">
        <v>2</v>
      </c>
      <c r="H39" s="9" t="str">
        <f>VLOOKUP(Tableau25681012[[#This Row],[PLACE RIEC]],PointsClassement[],2,FALSE)</f>
        <v xml:space="preserve"> </v>
      </c>
      <c r="I39" s="5" t="s">
        <v>2</v>
      </c>
      <c r="J39" s="9" t="str">
        <f>VLOOKUP(Tableau25681012[[#This Row],[PLACE QUIMPERLE]],PointsClassement[],2,FALSE)</f>
        <v xml:space="preserve"> </v>
      </c>
      <c r="K39" s="5" t="s">
        <v>2</v>
      </c>
      <c r="L39" s="9" t="str">
        <f>VLOOKUP(Tableau25681012[[#This Row],[PLACE ERGUE]],PointsClassement[],2,FALSE)</f>
        <v xml:space="preserve"> </v>
      </c>
      <c r="M39" s="5" t="s">
        <v>2</v>
      </c>
      <c r="N39" s="9" t="str">
        <f>VLOOKUP(Tableau25681012[[#This Row],[PLACE TREGUNC]],PointsClassement[],2,FALSE)</f>
        <v xml:space="preserve"> </v>
      </c>
      <c r="O39" s="5" t="s">
        <v>2</v>
      </c>
      <c r="P39" s="9" t="str">
        <f>VLOOKUP(Tableau25681012[[#This Row],[PLACE SCAER]],PointsClassement[],2,FALSE)</f>
        <v xml:space="preserve"> </v>
      </c>
      <c r="Q39" s="5" t="s">
        <v>2</v>
      </c>
      <c r="R39" s="9" t="str">
        <f>VLOOKUP(Tableau25681012[[#This Row],[PLACE GOUEZEC]],PointsClassement[],2,FALSE)</f>
        <v xml:space="preserve"> </v>
      </c>
      <c r="S39" s="7"/>
      <c r="T39" s="8">
        <f>SUM(F39,H39,J39,L39,N39,P39,R39,S39)</f>
        <v>0</v>
      </c>
    </row>
    <row r="40" spans="1:20" x14ac:dyDescent="0.3">
      <c r="A40">
        <v>35</v>
      </c>
      <c r="E40" s="3" t="s">
        <v>2</v>
      </c>
      <c r="F40" s="9" t="str">
        <f>VLOOKUP(Tableau25681012[[#This Row],[PLACE QUIMPER]],PointsClassement[],2,FALSE)</f>
        <v xml:space="preserve"> </v>
      </c>
      <c r="G40" s="5" t="s">
        <v>2</v>
      </c>
      <c r="H40" s="9" t="str">
        <f>VLOOKUP(Tableau25681012[[#This Row],[PLACE RIEC]],PointsClassement[],2,FALSE)</f>
        <v xml:space="preserve"> </v>
      </c>
      <c r="I40" s="5" t="s">
        <v>2</v>
      </c>
      <c r="J40" s="9" t="str">
        <f>VLOOKUP(Tableau25681012[[#This Row],[PLACE QUIMPERLE]],PointsClassement[],2,FALSE)</f>
        <v xml:space="preserve"> </v>
      </c>
      <c r="K40" s="5" t="s">
        <v>2</v>
      </c>
      <c r="L40" s="9" t="str">
        <f>VLOOKUP(Tableau25681012[[#This Row],[PLACE ERGUE]],PointsClassement[],2,FALSE)</f>
        <v xml:space="preserve"> </v>
      </c>
      <c r="M40" s="5" t="s">
        <v>2</v>
      </c>
      <c r="N40" s="9" t="str">
        <f>VLOOKUP(Tableau25681012[[#This Row],[PLACE TREGUNC]],PointsClassement[],2,FALSE)</f>
        <v xml:space="preserve"> </v>
      </c>
      <c r="O40" s="5" t="s">
        <v>2</v>
      </c>
      <c r="P40" s="9" t="str">
        <f>VLOOKUP(Tableau25681012[[#This Row],[PLACE SCAER]],PointsClassement[],2,FALSE)</f>
        <v xml:space="preserve"> </v>
      </c>
      <c r="Q40" s="5" t="s">
        <v>2</v>
      </c>
      <c r="R40" s="9" t="str">
        <f>VLOOKUP(Tableau25681012[[#This Row],[PLACE GOUEZEC]],PointsClassement[],2,FALSE)</f>
        <v xml:space="preserve"> </v>
      </c>
      <c r="S40" s="7"/>
      <c r="T40" s="8">
        <f>SUM(F40,H40,J40,L40,N40,P40,R40,S40)</f>
        <v>0</v>
      </c>
    </row>
    <row r="41" spans="1:20" x14ac:dyDescent="0.3">
      <c r="A41">
        <v>36</v>
      </c>
      <c r="E41" s="3" t="s">
        <v>2</v>
      </c>
      <c r="F41" s="9" t="str">
        <f>VLOOKUP(Tableau25681012[[#This Row],[PLACE QUIMPER]],PointsClassement[],2,FALSE)</f>
        <v xml:space="preserve"> </v>
      </c>
      <c r="G41" s="5" t="s">
        <v>2</v>
      </c>
      <c r="H41" s="9" t="str">
        <f>VLOOKUP(Tableau25681012[[#This Row],[PLACE RIEC]],PointsClassement[],2,FALSE)</f>
        <v xml:space="preserve"> </v>
      </c>
      <c r="I41" s="5" t="s">
        <v>2</v>
      </c>
      <c r="J41" s="9" t="str">
        <f>VLOOKUP(Tableau25681012[[#This Row],[PLACE QUIMPERLE]],PointsClassement[],2,FALSE)</f>
        <v xml:space="preserve"> </v>
      </c>
      <c r="K41" s="5" t="s">
        <v>2</v>
      </c>
      <c r="L41" s="9" t="str">
        <f>VLOOKUP(Tableau25681012[[#This Row],[PLACE ERGUE]],PointsClassement[],2,FALSE)</f>
        <v xml:space="preserve"> </v>
      </c>
      <c r="M41" s="5" t="s">
        <v>2</v>
      </c>
      <c r="N41" s="9" t="str">
        <f>VLOOKUP(Tableau25681012[[#This Row],[PLACE TREGUNC]],PointsClassement[],2,FALSE)</f>
        <v xml:space="preserve"> </v>
      </c>
      <c r="O41" s="5" t="s">
        <v>2</v>
      </c>
      <c r="P41" s="9" t="str">
        <f>VLOOKUP(Tableau25681012[[#This Row],[PLACE SCAER]],PointsClassement[],2,FALSE)</f>
        <v xml:space="preserve"> </v>
      </c>
      <c r="Q41" s="5" t="s">
        <v>2</v>
      </c>
      <c r="R41" s="9" t="str">
        <f>VLOOKUP(Tableau25681012[[#This Row],[PLACE GOUEZEC]],PointsClassement[],2,FALSE)</f>
        <v xml:space="preserve"> </v>
      </c>
      <c r="S41" s="7"/>
      <c r="T41" s="8">
        <f>SUM(F41,H41,J41,L41,N41,P41,R41,S41)</f>
        <v>0</v>
      </c>
    </row>
    <row r="42" spans="1:20" x14ac:dyDescent="0.3">
      <c r="A42">
        <v>37</v>
      </c>
      <c r="E42" s="3" t="s">
        <v>2</v>
      </c>
      <c r="F42" s="9" t="str">
        <f>VLOOKUP(Tableau25681012[[#This Row],[PLACE QUIMPER]],PointsClassement[],2,FALSE)</f>
        <v xml:space="preserve"> </v>
      </c>
      <c r="G42" s="5" t="s">
        <v>2</v>
      </c>
      <c r="H42" s="9" t="str">
        <f>VLOOKUP(Tableau25681012[[#This Row],[PLACE RIEC]],PointsClassement[],2,FALSE)</f>
        <v xml:space="preserve"> </v>
      </c>
      <c r="I42" s="5" t="s">
        <v>2</v>
      </c>
      <c r="J42" s="9" t="str">
        <f>VLOOKUP(Tableau25681012[[#This Row],[PLACE QUIMPERLE]],PointsClassement[],2,FALSE)</f>
        <v xml:space="preserve"> </v>
      </c>
      <c r="K42" s="5" t="s">
        <v>2</v>
      </c>
      <c r="L42" s="9" t="str">
        <f>VLOOKUP(Tableau25681012[[#This Row],[PLACE ERGUE]],PointsClassement[],2,FALSE)</f>
        <v xml:space="preserve"> </v>
      </c>
      <c r="M42" s="5" t="s">
        <v>2</v>
      </c>
      <c r="N42" s="9" t="str">
        <f>VLOOKUP(Tableau25681012[[#This Row],[PLACE TREGUNC]],PointsClassement[],2,FALSE)</f>
        <v xml:space="preserve"> </v>
      </c>
      <c r="O42" s="5" t="s">
        <v>2</v>
      </c>
      <c r="P42" s="9" t="str">
        <f>VLOOKUP(Tableau25681012[[#This Row],[PLACE SCAER]],PointsClassement[],2,FALSE)</f>
        <v xml:space="preserve"> </v>
      </c>
      <c r="Q42" s="5" t="s">
        <v>2</v>
      </c>
      <c r="R42" s="9" t="str">
        <f>VLOOKUP(Tableau25681012[[#This Row],[PLACE GOUEZEC]],PointsClassement[],2,FALSE)</f>
        <v xml:space="preserve"> </v>
      </c>
      <c r="S42" s="7"/>
      <c r="T42" s="8">
        <f>SUM(F42,H42,J42,L42,N42,P42,R42,S42)</f>
        <v>0</v>
      </c>
    </row>
    <row r="43" spans="1:20" x14ac:dyDescent="0.3">
      <c r="A43">
        <v>38</v>
      </c>
      <c r="E43" s="3" t="s">
        <v>2</v>
      </c>
      <c r="F43" s="9" t="str">
        <f>VLOOKUP(Tableau25681012[[#This Row],[PLACE QUIMPER]],PointsClassement[],2,FALSE)</f>
        <v xml:space="preserve"> </v>
      </c>
      <c r="G43" s="5" t="s">
        <v>2</v>
      </c>
      <c r="H43" s="9" t="str">
        <f>VLOOKUP(Tableau25681012[[#This Row],[PLACE RIEC]],PointsClassement[],2,FALSE)</f>
        <v xml:space="preserve"> </v>
      </c>
      <c r="I43" s="5" t="s">
        <v>2</v>
      </c>
      <c r="J43" s="9" t="str">
        <f>VLOOKUP(Tableau25681012[[#This Row],[PLACE QUIMPERLE]],PointsClassement[],2,FALSE)</f>
        <v xml:space="preserve"> </v>
      </c>
      <c r="K43" s="5" t="s">
        <v>2</v>
      </c>
      <c r="L43" s="9" t="str">
        <f>VLOOKUP(Tableau25681012[[#This Row],[PLACE ERGUE]],PointsClassement[],2,FALSE)</f>
        <v xml:space="preserve"> </v>
      </c>
      <c r="M43" s="5" t="s">
        <v>2</v>
      </c>
      <c r="N43" s="9" t="str">
        <f>VLOOKUP(Tableau25681012[[#This Row],[PLACE TREGUNC]],PointsClassement[],2,FALSE)</f>
        <v xml:space="preserve"> </v>
      </c>
      <c r="O43" s="5" t="s">
        <v>2</v>
      </c>
      <c r="P43" s="9" t="str">
        <f>VLOOKUP(Tableau25681012[[#This Row],[PLACE SCAER]],PointsClassement[],2,FALSE)</f>
        <v xml:space="preserve"> </v>
      </c>
      <c r="Q43" s="5" t="s">
        <v>2</v>
      </c>
      <c r="R43" s="9" t="str">
        <f>VLOOKUP(Tableau25681012[[#This Row],[PLACE GOUEZEC]],PointsClassement[],2,FALSE)</f>
        <v xml:space="preserve"> </v>
      </c>
      <c r="S43" s="7"/>
      <c r="T43" s="8">
        <f>SUM(F43,H43,J43,L43,N43,P43,R43,S43)</f>
        <v>0</v>
      </c>
    </row>
    <row r="44" spans="1:20" x14ac:dyDescent="0.3">
      <c r="A44">
        <v>39</v>
      </c>
      <c r="E44" s="3" t="s">
        <v>2</v>
      </c>
      <c r="F44" s="9" t="str">
        <f>VLOOKUP(Tableau25681012[[#This Row],[PLACE QUIMPER]],PointsClassement[],2,FALSE)</f>
        <v xml:space="preserve"> </v>
      </c>
      <c r="G44" s="5" t="s">
        <v>2</v>
      </c>
      <c r="H44" s="9" t="str">
        <f>VLOOKUP(Tableau25681012[[#This Row],[PLACE RIEC]],PointsClassement[],2,FALSE)</f>
        <v xml:space="preserve"> </v>
      </c>
      <c r="I44" s="5" t="s">
        <v>2</v>
      </c>
      <c r="J44" s="9" t="str">
        <f>VLOOKUP(Tableau25681012[[#This Row],[PLACE QUIMPERLE]],PointsClassement[],2,FALSE)</f>
        <v xml:space="preserve"> </v>
      </c>
      <c r="K44" s="5" t="s">
        <v>2</v>
      </c>
      <c r="L44" s="9" t="str">
        <f>VLOOKUP(Tableau25681012[[#This Row],[PLACE ERGUE]],PointsClassement[],2,FALSE)</f>
        <v xml:space="preserve"> </v>
      </c>
      <c r="M44" s="5" t="s">
        <v>2</v>
      </c>
      <c r="N44" s="9" t="str">
        <f>VLOOKUP(Tableau25681012[[#This Row],[PLACE TREGUNC]],PointsClassement[],2,FALSE)</f>
        <v xml:space="preserve"> </v>
      </c>
      <c r="O44" s="5" t="s">
        <v>2</v>
      </c>
      <c r="P44" s="9" t="str">
        <f>VLOOKUP(Tableau25681012[[#This Row],[PLACE SCAER]],PointsClassement[],2,FALSE)</f>
        <v xml:space="preserve"> </v>
      </c>
      <c r="Q44" s="5" t="s">
        <v>2</v>
      </c>
      <c r="R44" s="9" t="str">
        <f>VLOOKUP(Tableau25681012[[#This Row],[PLACE GOUEZEC]],PointsClassement[],2,FALSE)</f>
        <v xml:space="preserve"> </v>
      </c>
      <c r="S44" s="7"/>
      <c r="T44" s="8">
        <f>SUM(F44,H44,J44,L44,N44,P44,R44,S44)</f>
        <v>0</v>
      </c>
    </row>
    <row r="45" spans="1:20" x14ac:dyDescent="0.3">
      <c r="A45">
        <v>40</v>
      </c>
      <c r="E45" s="3" t="s">
        <v>2</v>
      </c>
      <c r="F45" s="9" t="str">
        <f>VLOOKUP(Tableau25681012[[#This Row],[PLACE QUIMPER]],PointsClassement[],2,FALSE)</f>
        <v xml:space="preserve"> </v>
      </c>
      <c r="G45" s="5" t="s">
        <v>2</v>
      </c>
      <c r="H45" s="9" t="str">
        <f>VLOOKUP(Tableau25681012[[#This Row],[PLACE RIEC]],PointsClassement[],2,FALSE)</f>
        <v xml:space="preserve"> </v>
      </c>
      <c r="I45" s="5" t="s">
        <v>2</v>
      </c>
      <c r="J45" s="9" t="str">
        <f>VLOOKUP(Tableau25681012[[#This Row],[PLACE QUIMPERLE]],PointsClassement[],2,FALSE)</f>
        <v xml:space="preserve"> </v>
      </c>
      <c r="K45" s="5" t="s">
        <v>2</v>
      </c>
      <c r="L45" s="9" t="str">
        <f>VLOOKUP(Tableau25681012[[#This Row],[PLACE ERGUE]],PointsClassement[],2,FALSE)</f>
        <v xml:space="preserve"> </v>
      </c>
      <c r="M45" s="5" t="s">
        <v>2</v>
      </c>
      <c r="N45" s="9" t="str">
        <f>VLOOKUP(Tableau25681012[[#This Row],[PLACE TREGUNC]],PointsClassement[],2,FALSE)</f>
        <v xml:space="preserve"> </v>
      </c>
      <c r="O45" s="5" t="s">
        <v>2</v>
      </c>
      <c r="P45" s="9" t="str">
        <f>VLOOKUP(Tableau25681012[[#This Row],[PLACE SCAER]],PointsClassement[],2,FALSE)</f>
        <v xml:space="preserve"> </v>
      </c>
      <c r="Q45" s="5" t="s">
        <v>2</v>
      </c>
      <c r="R45" s="9" t="str">
        <f>VLOOKUP(Tableau25681012[[#This Row],[PLACE GOUEZEC]],PointsClassement[],2,FALSE)</f>
        <v xml:space="preserve"> </v>
      </c>
      <c r="S45" s="7"/>
      <c r="T45" s="8">
        <f>SUM(F45,H45,J45,L45,N45,P45,R45,S45)</f>
        <v>0</v>
      </c>
    </row>
    <row r="46" spans="1:20" x14ac:dyDescent="0.3">
      <c r="A46">
        <v>41</v>
      </c>
      <c r="E46" s="3" t="s">
        <v>2</v>
      </c>
      <c r="F46" s="9" t="str">
        <f>VLOOKUP(Tableau25681012[[#This Row],[PLACE QUIMPER]],PointsClassement[],2,FALSE)</f>
        <v xml:space="preserve"> </v>
      </c>
      <c r="G46" s="5" t="s">
        <v>2</v>
      </c>
      <c r="H46" s="9" t="str">
        <f>VLOOKUP(Tableau25681012[[#This Row],[PLACE RIEC]],PointsClassement[],2,FALSE)</f>
        <v xml:space="preserve"> </v>
      </c>
      <c r="I46" s="5" t="s">
        <v>2</v>
      </c>
      <c r="J46" s="9" t="str">
        <f>VLOOKUP(Tableau25681012[[#This Row],[PLACE QUIMPERLE]],PointsClassement[],2,FALSE)</f>
        <v xml:space="preserve"> </v>
      </c>
      <c r="K46" s="5" t="s">
        <v>2</v>
      </c>
      <c r="L46" s="9" t="str">
        <f>VLOOKUP(Tableau25681012[[#This Row],[PLACE ERGUE]],PointsClassement[],2,FALSE)</f>
        <v xml:space="preserve"> </v>
      </c>
      <c r="M46" s="5" t="s">
        <v>2</v>
      </c>
      <c r="N46" s="9" t="str">
        <f>VLOOKUP(Tableau25681012[[#This Row],[PLACE TREGUNC]],PointsClassement[],2,FALSE)</f>
        <v xml:space="preserve"> </v>
      </c>
      <c r="O46" s="5" t="s">
        <v>2</v>
      </c>
      <c r="P46" s="9" t="str">
        <f>VLOOKUP(Tableau25681012[[#This Row],[PLACE SCAER]],PointsClassement[],2,FALSE)</f>
        <v xml:space="preserve"> </v>
      </c>
      <c r="Q46" s="5" t="s">
        <v>2</v>
      </c>
      <c r="R46" s="9" t="str">
        <f>VLOOKUP(Tableau25681012[[#This Row],[PLACE GOUEZEC]],PointsClassement[],2,FALSE)</f>
        <v xml:space="preserve"> </v>
      </c>
      <c r="S46" s="7"/>
      <c r="T46" s="8">
        <f>SUM(F46,H46,J46,L46,N46,P46,R46,S46)</f>
        <v>0</v>
      </c>
    </row>
    <row r="47" spans="1:20" x14ac:dyDescent="0.3">
      <c r="A47">
        <v>42</v>
      </c>
      <c r="E47" s="3" t="s">
        <v>2</v>
      </c>
      <c r="F47" s="9" t="str">
        <f>VLOOKUP(Tableau25681012[[#This Row],[PLACE QUIMPER]],PointsClassement[],2,FALSE)</f>
        <v xml:space="preserve"> </v>
      </c>
      <c r="G47" s="5" t="s">
        <v>2</v>
      </c>
      <c r="H47" s="9" t="str">
        <f>VLOOKUP(Tableau25681012[[#This Row],[PLACE RIEC]],PointsClassement[],2,FALSE)</f>
        <v xml:space="preserve"> </v>
      </c>
      <c r="I47" s="5" t="s">
        <v>2</v>
      </c>
      <c r="J47" s="9" t="str">
        <f>VLOOKUP(Tableau25681012[[#This Row],[PLACE QUIMPERLE]],PointsClassement[],2,FALSE)</f>
        <v xml:space="preserve"> </v>
      </c>
      <c r="K47" s="5" t="s">
        <v>2</v>
      </c>
      <c r="L47" s="9" t="str">
        <f>VLOOKUP(Tableau25681012[[#This Row],[PLACE ERGUE]],PointsClassement[],2,FALSE)</f>
        <v xml:space="preserve"> </v>
      </c>
      <c r="M47" s="5" t="s">
        <v>2</v>
      </c>
      <c r="N47" s="9" t="str">
        <f>VLOOKUP(Tableau25681012[[#This Row],[PLACE TREGUNC]],PointsClassement[],2,FALSE)</f>
        <v xml:space="preserve"> </v>
      </c>
      <c r="O47" s="5" t="s">
        <v>2</v>
      </c>
      <c r="P47" s="9" t="str">
        <f>VLOOKUP(Tableau25681012[[#This Row],[PLACE SCAER]],PointsClassement[],2,FALSE)</f>
        <v xml:space="preserve"> </v>
      </c>
      <c r="Q47" s="5" t="s">
        <v>2</v>
      </c>
      <c r="R47" s="9" t="str">
        <f>VLOOKUP(Tableau25681012[[#This Row],[PLACE GOUEZEC]],PointsClassement[],2,FALSE)</f>
        <v xml:space="preserve"> </v>
      </c>
      <c r="S47" s="7"/>
      <c r="T47" s="8">
        <f>SUM(F47,H47,J47,L47,N47,P47,R47,S47)</f>
        <v>0</v>
      </c>
    </row>
    <row r="48" spans="1:20" x14ac:dyDescent="0.3">
      <c r="A48">
        <v>43</v>
      </c>
      <c r="E48" s="3" t="s">
        <v>2</v>
      </c>
      <c r="F48" s="9" t="str">
        <f>VLOOKUP(Tableau25681012[[#This Row],[PLACE QUIMPER]],PointsClassement[],2,FALSE)</f>
        <v xml:space="preserve"> </v>
      </c>
      <c r="G48" s="5" t="s">
        <v>2</v>
      </c>
      <c r="H48" s="9" t="str">
        <f>VLOOKUP(Tableau25681012[[#This Row],[PLACE RIEC]],PointsClassement[],2,FALSE)</f>
        <v xml:space="preserve"> </v>
      </c>
      <c r="I48" s="5" t="s">
        <v>2</v>
      </c>
      <c r="J48" s="9" t="str">
        <f>VLOOKUP(Tableau25681012[[#This Row],[PLACE QUIMPERLE]],PointsClassement[],2,FALSE)</f>
        <v xml:space="preserve"> </v>
      </c>
      <c r="K48" s="5" t="s">
        <v>2</v>
      </c>
      <c r="L48" s="9" t="str">
        <f>VLOOKUP(Tableau25681012[[#This Row],[PLACE ERGUE]],PointsClassement[],2,FALSE)</f>
        <v xml:space="preserve"> </v>
      </c>
      <c r="M48" s="5" t="s">
        <v>2</v>
      </c>
      <c r="N48" s="9" t="str">
        <f>VLOOKUP(Tableau25681012[[#This Row],[PLACE TREGUNC]],PointsClassement[],2,FALSE)</f>
        <v xml:space="preserve"> </v>
      </c>
      <c r="O48" s="5" t="s">
        <v>2</v>
      </c>
      <c r="P48" s="9" t="str">
        <f>VLOOKUP(Tableau25681012[[#This Row],[PLACE SCAER]],PointsClassement[],2,FALSE)</f>
        <v xml:space="preserve"> </v>
      </c>
      <c r="Q48" s="5" t="s">
        <v>2</v>
      </c>
      <c r="R48" s="9" t="str">
        <f>VLOOKUP(Tableau25681012[[#This Row],[PLACE GOUEZEC]],PointsClassement[],2,FALSE)</f>
        <v xml:space="preserve"> </v>
      </c>
      <c r="S48" s="7"/>
      <c r="T48" s="8">
        <f>SUM(F48,H48,J48,L48,N48,P48,R48,S48)</f>
        <v>0</v>
      </c>
    </row>
    <row r="49" spans="1:20" x14ac:dyDescent="0.3">
      <c r="A49">
        <v>44</v>
      </c>
      <c r="E49" s="3" t="s">
        <v>2</v>
      </c>
      <c r="F49" s="9" t="str">
        <f>VLOOKUP(Tableau25681012[[#This Row],[PLACE QUIMPER]],PointsClassement[],2,FALSE)</f>
        <v xml:space="preserve"> </v>
      </c>
      <c r="G49" s="5" t="s">
        <v>2</v>
      </c>
      <c r="H49" s="9" t="str">
        <f>VLOOKUP(Tableau25681012[[#This Row],[PLACE RIEC]],PointsClassement[],2,FALSE)</f>
        <v xml:space="preserve"> </v>
      </c>
      <c r="I49" s="5" t="s">
        <v>2</v>
      </c>
      <c r="J49" s="9" t="str">
        <f>VLOOKUP(Tableau25681012[[#This Row],[PLACE QUIMPERLE]],PointsClassement[],2,FALSE)</f>
        <v xml:space="preserve"> </v>
      </c>
      <c r="K49" s="5" t="s">
        <v>2</v>
      </c>
      <c r="L49" s="9" t="str">
        <f>VLOOKUP(Tableau25681012[[#This Row],[PLACE ERGUE]],PointsClassement[],2,FALSE)</f>
        <v xml:space="preserve"> </v>
      </c>
      <c r="M49" s="5" t="s">
        <v>2</v>
      </c>
      <c r="N49" s="9" t="str">
        <f>VLOOKUP(Tableau25681012[[#This Row],[PLACE TREGUNC]],PointsClassement[],2,FALSE)</f>
        <v xml:space="preserve"> </v>
      </c>
      <c r="O49" s="5" t="s">
        <v>2</v>
      </c>
      <c r="P49" s="9" t="str">
        <f>VLOOKUP(Tableau25681012[[#This Row],[PLACE SCAER]],PointsClassement[],2,FALSE)</f>
        <v xml:space="preserve"> </v>
      </c>
      <c r="Q49" s="5" t="s">
        <v>2</v>
      </c>
      <c r="R49" s="9" t="str">
        <f>VLOOKUP(Tableau25681012[[#This Row],[PLACE GOUEZEC]],PointsClassement[],2,FALSE)</f>
        <v xml:space="preserve"> </v>
      </c>
      <c r="S49" s="7"/>
      <c r="T49" s="8">
        <f>SUM(F49,H49,J49,L49,N49,P49,R49,S49)</f>
        <v>0</v>
      </c>
    </row>
    <row r="50" spans="1:20" x14ac:dyDescent="0.3">
      <c r="A50">
        <v>45</v>
      </c>
      <c r="E50" s="3" t="s">
        <v>2</v>
      </c>
      <c r="F50" s="9" t="str">
        <f>VLOOKUP(Tableau25681012[[#This Row],[PLACE QUIMPER]],PointsClassement[],2,FALSE)</f>
        <v xml:space="preserve"> </v>
      </c>
      <c r="G50" s="5" t="s">
        <v>2</v>
      </c>
      <c r="H50" s="9" t="str">
        <f>VLOOKUP(Tableau25681012[[#This Row],[PLACE RIEC]],PointsClassement[],2,FALSE)</f>
        <v xml:space="preserve"> </v>
      </c>
      <c r="I50" s="5" t="s">
        <v>2</v>
      </c>
      <c r="J50" s="9" t="str">
        <f>VLOOKUP(Tableau25681012[[#This Row],[PLACE QUIMPERLE]],PointsClassement[],2,FALSE)</f>
        <v xml:space="preserve"> </v>
      </c>
      <c r="K50" s="5" t="s">
        <v>2</v>
      </c>
      <c r="L50" s="9" t="str">
        <f>VLOOKUP(Tableau25681012[[#This Row],[PLACE ERGUE]],PointsClassement[],2,FALSE)</f>
        <v xml:space="preserve"> </v>
      </c>
      <c r="M50" s="5" t="s">
        <v>2</v>
      </c>
      <c r="N50" s="9" t="str">
        <f>VLOOKUP(Tableau25681012[[#This Row],[PLACE TREGUNC]],PointsClassement[],2,FALSE)</f>
        <v xml:space="preserve"> </v>
      </c>
      <c r="O50" s="5" t="s">
        <v>2</v>
      </c>
      <c r="P50" s="9" t="str">
        <f>VLOOKUP(Tableau25681012[[#This Row],[PLACE SCAER]],PointsClassement[],2,FALSE)</f>
        <v xml:space="preserve"> </v>
      </c>
      <c r="Q50" s="5" t="s">
        <v>2</v>
      </c>
      <c r="R50" s="9" t="str">
        <f>VLOOKUP(Tableau25681012[[#This Row],[PLACE GOUEZEC]],PointsClassement[],2,FALSE)</f>
        <v xml:space="preserve"> </v>
      </c>
      <c r="S50" s="7"/>
      <c r="T50" s="8">
        <f>SUM(F50,H50,J50,L50,N50,P50,R50,S50)</f>
        <v>0</v>
      </c>
    </row>
    <row r="51" spans="1:20" x14ac:dyDescent="0.3">
      <c r="A51">
        <v>46</v>
      </c>
      <c r="E51" s="3" t="s">
        <v>2</v>
      </c>
      <c r="F51" s="9" t="str">
        <f>VLOOKUP(Tableau25681012[[#This Row],[PLACE QUIMPER]],PointsClassement[],2,FALSE)</f>
        <v xml:space="preserve"> </v>
      </c>
      <c r="G51" s="5" t="s">
        <v>2</v>
      </c>
      <c r="H51" s="9" t="str">
        <f>VLOOKUP(Tableau25681012[[#This Row],[PLACE RIEC]],PointsClassement[],2,FALSE)</f>
        <v xml:space="preserve"> </v>
      </c>
      <c r="I51" s="5" t="s">
        <v>2</v>
      </c>
      <c r="J51" s="9" t="str">
        <f>VLOOKUP(Tableau25681012[[#This Row],[PLACE QUIMPERLE]],PointsClassement[],2,FALSE)</f>
        <v xml:space="preserve"> </v>
      </c>
      <c r="K51" s="5" t="s">
        <v>2</v>
      </c>
      <c r="L51" s="9" t="str">
        <f>VLOOKUP(Tableau25681012[[#This Row],[PLACE ERGUE]],PointsClassement[],2,FALSE)</f>
        <v xml:space="preserve"> </v>
      </c>
      <c r="M51" s="5" t="s">
        <v>2</v>
      </c>
      <c r="N51" s="9" t="str">
        <f>VLOOKUP(Tableau25681012[[#This Row],[PLACE TREGUNC]],PointsClassement[],2,FALSE)</f>
        <v xml:space="preserve"> </v>
      </c>
      <c r="O51" s="5" t="s">
        <v>2</v>
      </c>
      <c r="P51" s="9" t="str">
        <f>VLOOKUP(Tableau25681012[[#This Row],[PLACE SCAER]],PointsClassement[],2,FALSE)</f>
        <v xml:space="preserve"> </v>
      </c>
      <c r="Q51" s="5" t="s">
        <v>2</v>
      </c>
      <c r="R51" s="9" t="str">
        <f>VLOOKUP(Tableau25681012[[#This Row],[PLACE GOUEZEC]],PointsClassement[],2,FALSE)</f>
        <v xml:space="preserve"> </v>
      </c>
      <c r="S51" s="7"/>
      <c r="T51" s="8">
        <f>SUM(F51,H51,J51,L51,N51,P51,R51,S51)</f>
        <v>0</v>
      </c>
    </row>
    <row r="52" spans="1:20" x14ac:dyDescent="0.3">
      <c r="A52">
        <v>47</v>
      </c>
      <c r="E52" s="3" t="s">
        <v>2</v>
      </c>
      <c r="F52" s="9" t="str">
        <f>VLOOKUP(Tableau25681012[[#This Row],[PLACE QUIMPER]],PointsClassement[],2,FALSE)</f>
        <v xml:space="preserve"> </v>
      </c>
      <c r="G52" s="5" t="s">
        <v>2</v>
      </c>
      <c r="H52" s="9" t="str">
        <f>VLOOKUP(Tableau25681012[[#This Row],[PLACE RIEC]],PointsClassement[],2,FALSE)</f>
        <v xml:space="preserve"> </v>
      </c>
      <c r="I52" s="5" t="s">
        <v>2</v>
      </c>
      <c r="J52" s="9" t="str">
        <f>VLOOKUP(Tableau25681012[[#This Row],[PLACE QUIMPERLE]],PointsClassement[],2,FALSE)</f>
        <v xml:space="preserve"> </v>
      </c>
      <c r="K52" s="5" t="s">
        <v>2</v>
      </c>
      <c r="L52" s="9" t="str">
        <f>VLOOKUP(Tableau25681012[[#This Row],[PLACE ERGUE]],PointsClassement[],2,FALSE)</f>
        <v xml:space="preserve"> </v>
      </c>
      <c r="M52" s="5" t="s">
        <v>2</v>
      </c>
      <c r="N52" s="9" t="str">
        <f>VLOOKUP(Tableau25681012[[#This Row],[PLACE TREGUNC]],PointsClassement[],2,FALSE)</f>
        <v xml:space="preserve"> </v>
      </c>
      <c r="O52" s="5" t="s">
        <v>2</v>
      </c>
      <c r="P52" s="9" t="str">
        <f>VLOOKUP(Tableau25681012[[#This Row],[PLACE SCAER]],PointsClassement[],2,FALSE)</f>
        <v xml:space="preserve"> </v>
      </c>
      <c r="Q52" s="5" t="s">
        <v>2</v>
      </c>
      <c r="R52" s="9" t="str">
        <f>VLOOKUP(Tableau25681012[[#This Row],[PLACE GOUEZEC]],PointsClassement[],2,FALSE)</f>
        <v xml:space="preserve"> </v>
      </c>
      <c r="S52" s="7"/>
      <c r="T52" s="8">
        <f>SUM(F52,H52,J52,L52,N52,P52,R52,S52)</f>
        <v>0</v>
      </c>
    </row>
    <row r="53" spans="1:20" x14ac:dyDescent="0.3">
      <c r="A53">
        <v>48</v>
      </c>
      <c r="E53" s="3" t="s">
        <v>2</v>
      </c>
      <c r="F53" s="9" t="str">
        <f>VLOOKUP(Tableau25681012[[#This Row],[PLACE QUIMPER]],PointsClassement[],2,FALSE)</f>
        <v xml:space="preserve"> </v>
      </c>
      <c r="G53" s="5" t="s">
        <v>2</v>
      </c>
      <c r="H53" s="9" t="str">
        <f>VLOOKUP(Tableau25681012[[#This Row],[PLACE RIEC]],PointsClassement[],2,FALSE)</f>
        <v xml:space="preserve"> </v>
      </c>
      <c r="I53" s="5" t="s">
        <v>2</v>
      </c>
      <c r="J53" s="9" t="str">
        <f>VLOOKUP(Tableau25681012[[#This Row],[PLACE QUIMPERLE]],PointsClassement[],2,FALSE)</f>
        <v xml:space="preserve"> </v>
      </c>
      <c r="K53" s="5" t="s">
        <v>2</v>
      </c>
      <c r="L53" s="9" t="str">
        <f>VLOOKUP(Tableau25681012[[#This Row],[PLACE ERGUE]],PointsClassement[],2,FALSE)</f>
        <v xml:space="preserve"> </v>
      </c>
      <c r="M53" s="5" t="s">
        <v>2</v>
      </c>
      <c r="N53" s="9" t="str">
        <f>VLOOKUP(Tableau25681012[[#This Row],[PLACE TREGUNC]],PointsClassement[],2,FALSE)</f>
        <v xml:space="preserve"> </v>
      </c>
      <c r="O53" s="5" t="s">
        <v>2</v>
      </c>
      <c r="P53" s="9" t="str">
        <f>VLOOKUP(Tableau25681012[[#This Row],[PLACE SCAER]],PointsClassement[],2,FALSE)</f>
        <v xml:space="preserve"> </v>
      </c>
      <c r="Q53" s="5" t="s">
        <v>2</v>
      </c>
      <c r="R53" s="9" t="str">
        <f>VLOOKUP(Tableau25681012[[#This Row],[PLACE GOUEZEC]],PointsClassement[],2,FALSE)</f>
        <v xml:space="preserve"> </v>
      </c>
      <c r="S53" s="7"/>
      <c r="T53" s="8">
        <f>SUM(F53,H53,J53,L53,N53,P53,R53,S53)</f>
        <v>0</v>
      </c>
    </row>
    <row r="54" spans="1:20" x14ac:dyDescent="0.3">
      <c r="A54">
        <v>49</v>
      </c>
      <c r="E54" s="3" t="s">
        <v>2</v>
      </c>
      <c r="F54" s="9" t="str">
        <f>VLOOKUP(Tableau25681012[[#This Row],[PLACE QUIMPER]],PointsClassement[],2,FALSE)</f>
        <v xml:space="preserve"> </v>
      </c>
      <c r="G54" s="5" t="s">
        <v>2</v>
      </c>
      <c r="H54" s="9" t="str">
        <f>VLOOKUP(Tableau25681012[[#This Row],[PLACE RIEC]],PointsClassement[],2,FALSE)</f>
        <v xml:space="preserve"> </v>
      </c>
      <c r="I54" s="5" t="s">
        <v>2</v>
      </c>
      <c r="J54" s="9" t="str">
        <f>VLOOKUP(Tableau25681012[[#This Row],[PLACE QUIMPERLE]],PointsClassement[],2,FALSE)</f>
        <v xml:space="preserve"> </v>
      </c>
      <c r="K54" s="5" t="s">
        <v>2</v>
      </c>
      <c r="L54" s="9" t="str">
        <f>VLOOKUP(Tableau25681012[[#This Row],[PLACE ERGUE]],PointsClassement[],2,FALSE)</f>
        <v xml:space="preserve"> </v>
      </c>
      <c r="M54" s="5" t="s">
        <v>2</v>
      </c>
      <c r="N54" s="9" t="str">
        <f>VLOOKUP(Tableau25681012[[#This Row],[PLACE TREGUNC]],PointsClassement[],2,FALSE)</f>
        <v xml:space="preserve"> </v>
      </c>
      <c r="O54" s="5" t="s">
        <v>2</v>
      </c>
      <c r="P54" s="9" t="str">
        <f>VLOOKUP(Tableau25681012[[#This Row],[PLACE SCAER]],PointsClassement[],2,FALSE)</f>
        <v xml:space="preserve"> </v>
      </c>
      <c r="Q54" s="5" t="s">
        <v>2</v>
      </c>
      <c r="R54" s="9" t="str">
        <f>VLOOKUP(Tableau25681012[[#This Row],[PLACE GOUEZEC]],PointsClassement[],2,FALSE)</f>
        <v xml:space="preserve"> </v>
      </c>
      <c r="S54" s="7"/>
      <c r="T54" s="8">
        <f>SUM(F54,H54,J54,L54,N54,P54,R54,S54)</f>
        <v>0</v>
      </c>
    </row>
    <row r="55" spans="1:20" x14ac:dyDescent="0.3">
      <c r="A55">
        <v>50</v>
      </c>
      <c r="E55" s="3" t="s">
        <v>2</v>
      </c>
      <c r="F55" s="9" t="str">
        <f>VLOOKUP(Tableau25681012[[#This Row],[PLACE QUIMPER]],PointsClassement[],2,FALSE)</f>
        <v xml:space="preserve"> </v>
      </c>
      <c r="G55" s="5" t="s">
        <v>2</v>
      </c>
      <c r="H55" s="9" t="str">
        <f>VLOOKUP(Tableau25681012[[#This Row],[PLACE RIEC]],PointsClassement[],2,FALSE)</f>
        <v xml:space="preserve"> </v>
      </c>
      <c r="I55" s="5" t="s">
        <v>2</v>
      </c>
      <c r="J55" s="9" t="str">
        <f>VLOOKUP(Tableau25681012[[#This Row],[PLACE QUIMPERLE]],PointsClassement[],2,FALSE)</f>
        <v xml:space="preserve"> </v>
      </c>
      <c r="K55" s="5" t="s">
        <v>2</v>
      </c>
      <c r="L55" s="9" t="str">
        <f>VLOOKUP(Tableau25681012[[#This Row],[PLACE ERGUE]],PointsClassement[],2,FALSE)</f>
        <v xml:space="preserve"> </v>
      </c>
      <c r="M55" s="5" t="s">
        <v>2</v>
      </c>
      <c r="N55" s="9" t="str">
        <f>VLOOKUP(Tableau25681012[[#This Row],[PLACE TREGUNC]],PointsClassement[],2,FALSE)</f>
        <v xml:space="preserve"> </v>
      </c>
      <c r="O55" s="5" t="s">
        <v>2</v>
      </c>
      <c r="P55" s="9" t="str">
        <f>VLOOKUP(Tableau25681012[[#This Row],[PLACE SCAER]],PointsClassement[],2,FALSE)</f>
        <v xml:space="preserve"> </v>
      </c>
      <c r="Q55" s="5" t="s">
        <v>2</v>
      </c>
      <c r="R55" s="9" t="str">
        <f>VLOOKUP(Tableau25681012[[#This Row],[PLACE GOUEZEC]],PointsClassement[],2,FALSE)</f>
        <v xml:space="preserve"> </v>
      </c>
      <c r="S55" s="7"/>
      <c r="T55" s="8">
        <f>SUM(F55,H55,J55,L55,N55,P55,R55,S55)</f>
        <v>0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>
    <pageSetUpPr fitToPage="1"/>
  </sheetPr>
  <dimension ref="A1:T200"/>
  <sheetViews>
    <sheetView tabSelected="1" workbookViewId="0">
      <pane xSplit="4" ySplit="5" topLeftCell="E6" activePane="bottomRight" state="frozenSplit"/>
      <selection pane="topRight" activeCell="E1" sqref="E1"/>
      <selection pane="bottomLeft" activeCell="A6" sqref="A6"/>
      <selection pane="bottomRight" activeCell="C7" sqref="C7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36</v>
      </c>
    </row>
    <row r="3" spans="1:20" ht="21" x14ac:dyDescent="0.4">
      <c r="B3" s="2"/>
    </row>
    <row r="4" spans="1:20" x14ac:dyDescent="0.3">
      <c r="E4" s="33" t="s">
        <v>5</v>
      </c>
      <c r="F4" s="33"/>
      <c r="G4" s="33" t="s">
        <v>6</v>
      </c>
      <c r="H4" s="33"/>
      <c r="I4" s="33" t="s">
        <v>7</v>
      </c>
      <c r="J4" s="33"/>
      <c r="K4" s="33" t="s">
        <v>8</v>
      </c>
      <c r="L4" s="33"/>
      <c r="M4" s="33" t="s">
        <v>9</v>
      </c>
      <c r="N4" s="33"/>
      <c r="O4" s="33" t="s">
        <v>10</v>
      </c>
      <c r="P4" s="33"/>
      <c r="Q4" s="33" t="s">
        <v>11</v>
      </c>
      <c r="R4" s="33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332</v>
      </c>
      <c r="C6" t="s">
        <v>157</v>
      </c>
      <c r="D6" t="s">
        <v>333</v>
      </c>
      <c r="E6" s="3">
        <v>3</v>
      </c>
      <c r="F6" s="9">
        <f>VLOOKUP(Tableau25791113[[#This Row],[PLACE QUIMPER]],PointsClassement[],2,FALSE)</f>
        <v>90</v>
      </c>
      <c r="G6" s="5" t="s">
        <v>2</v>
      </c>
      <c r="H6" s="9" t="str">
        <f>VLOOKUP(Tableau25791113[[#This Row],[PLACE RIEC]],PointsClassement[],2,FALSE)</f>
        <v xml:space="preserve"> </v>
      </c>
      <c r="I6" s="5">
        <v>1</v>
      </c>
      <c r="J6" s="9">
        <f>VLOOKUP(Tableau25791113[[#This Row],[PLACE QUIMPERLE]],PointsClassement[],2,FALSE)</f>
        <v>100</v>
      </c>
      <c r="K6" s="5">
        <v>1</v>
      </c>
      <c r="L6" s="9">
        <f>VLOOKUP(Tableau25791113[[#This Row],[PLACE ERGUE]],PointsClassement[],2,FALSE)</f>
        <v>100</v>
      </c>
      <c r="M6" s="5">
        <v>1</v>
      </c>
      <c r="N6" s="9">
        <f>VLOOKUP(Tableau25791113[[#This Row],[PLACE TREGUNC]],PointsClassement[],2,FALSE)</f>
        <v>100</v>
      </c>
      <c r="O6" s="5" t="s">
        <v>2</v>
      </c>
      <c r="P6" s="9" t="str">
        <f>VLOOKUP(Tableau25791113[[#This Row],[PLACE SCAER]],PointsClassement[],2,FALSE)</f>
        <v xml:space="preserve"> </v>
      </c>
      <c r="Q6" s="5" t="s">
        <v>2</v>
      </c>
      <c r="R6" s="9" t="str">
        <f>VLOOKUP(Tableau25791113[[#This Row],[PLACE GOUEZEC]],PointsClassement[],2,FALSE)</f>
        <v xml:space="preserve"> </v>
      </c>
      <c r="S6" s="7">
        <v>0</v>
      </c>
      <c r="T6" s="8">
        <f>SUM(F6,H6,J6,L6,N6,P6,R6,S6)</f>
        <v>390</v>
      </c>
    </row>
    <row r="7" spans="1:20" x14ac:dyDescent="0.3">
      <c r="A7">
        <v>2</v>
      </c>
      <c r="B7" t="s">
        <v>162</v>
      </c>
      <c r="C7" t="s">
        <v>340</v>
      </c>
      <c r="D7" t="s">
        <v>74</v>
      </c>
      <c r="E7" s="3">
        <v>7</v>
      </c>
      <c r="F7" s="9">
        <f>VLOOKUP(Tableau25791113[[#This Row],[PLACE QUIMPER]],PointsClassement[],2,FALSE)</f>
        <v>70</v>
      </c>
      <c r="G7" s="5">
        <v>3</v>
      </c>
      <c r="H7" s="9">
        <f>VLOOKUP(Tableau25791113[[#This Row],[PLACE RIEC]],PointsClassement[],2,FALSE)</f>
        <v>90</v>
      </c>
      <c r="I7" s="5">
        <v>5</v>
      </c>
      <c r="J7" s="9">
        <f>VLOOKUP(Tableau25791113[[#This Row],[PLACE QUIMPERLE]],PointsClassement[],2,FALSE)</f>
        <v>80</v>
      </c>
      <c r="K7" s="5">
        <v>7</v>
      </c>
      <c r="L7" s="9">
        <f>VLOOKUP(Tableau25791113[[#This Row],[PLACE ERGUE]],PointsClassement[],2,FALSE)</f>
        <v>70</v>
      </c>
      <c r="M7" s="5">
        <v>6</v>
      </c>
      <c r="N7" s="9">
        <f>VLOOKUP(Tableau25791113[[#This Row],[PLACE TREGUNC]],PointsClassement[],2,FALSE)</f>
        <v>75</v>
      </c>
      <c r="O7" s="5" t="s">
        <v>2</v>
      </c>
      <c r="P7" s="9" t="str">
        <f>VLOOKUP(Tableau25791113[[#This Row],[PLACE SCAER]],PointsClassement[],2,FALSE)</f>
        <v xml:space="preserve"> </v>
      </c>
      <c r="Q7" s="5" t="s">
        <v>2</v>
      </c>
      <c r="R7" s="9" t="str">
        <f>VLOOKUP(Tableau25791113[[#This Row],[PLACE GOUEZEC]],PointsClassement[],2,FALSE)</f>
        <v xml:space="preserve"> </v>
      </c>
      <c r="S7" s="7"/>
      <c r="T7" s="8">
        <f>SUM(F7,H7,J7,L7,N7,P7,R7,S7)</f>
        <v>385</v>
      </c>
    </row>
    <row r="8" spans="1:20" x14ac:dyDescent="0.3">
      <c r="A8">
        <v>3</v>
      </c>
      <c r="B8" t="s">
        <v>209</v>
      </c>
      <c r="C8" t="s">
        <v>180</v>
      </c>
      <c r="D8" t="s">
        <v>164</v>
      </c>
      <c r="E8" s="3">
        <v>10</v>
      </c>
      <c r="F8" s="9">
        <f>VLOOKUP(Tableau25791113[[#This Row],[PLACE QUIMPER]],PointsClassement[],2,FALSE)</f>
        <v>55</v>
      </c>
      <c r="G8" s="5">
        <v>6</v>
      </c>
      <c r="H8" s="9">
        <f>VLOOKUP(Tableau25791113[[#This Row],[PLACE RIEC]],PointsClassement[],2,FALSE)</f>
        <v>75</v>
      </c>
      <c r="I8" s="5">
        <v>6</v>
      </c>
      <c r="J8" s="9">
        <f>VLOOKUP(Tableau25791113[[#This Row],[PLACE QUIMPERLE]],PointsClassement[],2,FALSE)</f>
        <v>75</v>
      </c>
      <c r="K8" s="5">
        <v>8</v>
      </c>
      <c r="L8" s="9">
        <f>VLOOKUP(Tableau25791113[[#This Row],[PLACE ERGUE]],PointsClassement[],2,FALSE)</f>
        <v>65</v>
      </c>
      <c r="M8" s="5">
        <v>4</v>
      </c>
      <c r="N8" s="9">
        <f>VLOOKUP(Tableau25791113[[#This Row],[PLACE TREGUNC]],PointsClassement[],2,FALSE)</f>
        <v>85</v>
      </c>
      <c r="O8" s="5" t="s">
        <v>2</v>
      </c>
      <c r="P8" s="9" t="str">
        <f>VLOOKUP(Tableau25791113[[#This Row],[PLACE SCAER]],PointsClassement[],2,FALSE)</f>
        <v xml:space="preserve"> </v>
      </c>
      <c r="Q8" s="5" t="s">
        <v>2</v>
      </c>
      <c r="R8" s="9" t="str">
        <f>VLOOKUP(Tableau25791113[[#This Row],[PLACE GOUEZEC]],PointsClassement[],2,FALSE)</f>
        <v xml:space="preserve"> </v>
      </c>
      <c r="S8" s="7"/>
      <c r="T8" s="8">
        <f>SUM(F8,H8,J8,L8,N8,P8,R8,S8)</f>
        <v>355</v>
      </c>
    </row>
    <row r="9" spans="1:20" x14ac:dyDescent="0.3">
      <c r="A9">
        <v>4</v>
      </c>
      <c r="B9" t="s">
        <v>113</v>
      </c>
      <c r="C9" t="s">
        <v>299</v>
      </c>
      <c r="D9" t="s">
        <v>114</v>
      </c>
      <c r="E9" s="3">
        <v>9</v>
      </c>
      <c r="F9" s="9">
        <f>VLOOKUP(Tableau25791113[[#This Row],[PLACE QUIMPER]],PointsClassement[],2,FALSE)</f>
        <v>60</v>
      </c>
      <c r="G9" s="5" t="s">
        <v>2</v>
      </c>
      <c r="H9" s="9" t="str">
        <f>VLOOKUP(Tableau25791113[[#This Row],[PLACE RIEC]],PointsClassement[],2,FALSE)</f>
        <v xml:space="preserve"> </v>
      </c>
      <c r="I9" s="5">
        <v>3</v>
      </c>
      <c r="J9" s="9">
        <f>VLOOKUP(Tableau25791113[[#This Row],[PLACE QUIMPERLE]],PointsClassement[],2,FALSE)</f>
        <v>90</v>
      </c>
      <c r="K9" s="5">
        <v>4</v>
      </c>
      <c r="L9" s="9">
        <f>VLOOKUP(Tableau25791113[[#This Row],[PLACE ERGUE]],PointsClassement[],2,FALSE)</f>
        <v>85</v>
      </c>
      <c r="M9" s="5">
        <v>3</v>
      </c>
      <c r="N9" s="9">
        <f>VLOOKUP(Tableau25791113[[#This Row],[PLACE TREGUNC]],PointsClassement[],2,FALSE)</f>
        <v>90</v>
      </c>
      <c r="O9" s="5" t="s">
        <v>2</v>
      </c>
      <c r="P9" s="9" t="str">
        <f>VLOOKUP(Tableau25791113[[#This Row],[PLACE SCAER]],PointsClassement[],2,FALSE)</f>
        <v xml:space="preserve"> </v>
      </c>
      <c r="Q9" s="5" t="s">
        <v>2</v>
      </c>
      <c r="R9" s="9" t="str">
        <f>VLOOKUP(Tableau25791113[[#This Row],[PLACE GOUEZEC]],PointsClassement[],2,FALSE)</f>
        <v xml:space="preserve"> </v>
      </c>
      <c r="S9" s="7">
        <v>0</v>
      </c>
      <c r="T9" s="8">
        <f>SUM(F9,H9,J9,L9,N9,P9,R9,S9)</f>
        <v>325</v>
      </c>
    </row>
    <row r="10" spans="1:20" x14ac:dyDescent="0.3">
      <c r="A10">
        <v>5</v>
      </c>
      <c r="B10" t="s">
        <v>134</v>
      </c>
      <c r="C10" t="s">
        <v>291</v>
      </c>
      <c r="D10" t="s">
        <v>205</v>
      </c>
      <c r="E10" s="3">
        <v>13</v>
      </c>
      <c r="F10" s="9">
        <f>VLOOKUP(Tableau25791113[[#This Row],[PLACE QUIMPER]],PointsClassement[],2,FALSE)</f>
        <v>40</v>
      </c>
      <c r="G10" s="5">
        <v>5</v>
      </c>
      <c r="H10" s="9">
        <f>VLOOKUP(Tableau25791113[[#This Row],[PLACE RIEC]],PointsClassement[],2,FALSE)</f>
        <v>80</v>
      </c>
      <c r="I10" s="5">
        <v>9</v>
      </c>
      <c r="J10" s="9">
        <f>VLOOKUP(Tableau25791113[[#This Row],[PLACE QUIMPERLE]],PointsClassement[],2,FALSE)</f>
        <v>60</v>
      </c>
      <c r="K10" s="5">
        <v>15</v>
      </c>
      <c r="L10" s="9">
        <f>VLOOKUP(Tableau25791113[[#This Row],[PLACE ERGUE]],PointsClassement[],2,FALSE)</f>
        <v>30</v>
      </c>
      <c r="M10" s="5">
        <v>5</v>
      </c>
      <c r="N10" s="9">
        <f>VLOOKUP(Tableau25791113[[#This Row],[PLACE TREGUNC]],PointsClassement[],2,FALSE)</f>
        <v>80</v>
      </c>
      <c r="O10" s="5" t="s">
        <v>2</v>
      </c>
      <c r="P10" s="9" t="str">
        <f>VLOOKUP(Tableau25791113[[#This Row],[PLACE SCAER]],PointsClassement[],2,FALSE)</f>
        <v xml:space="preserve"> </v>
      </c>
      <c r="Q10" s="5" t="s">
        <v>2</v>
      </c>
      <c r="R10" s="9" t="str">
        <f>VLOOKUP(Tableau25791113[[#This Row],[PLACE GOUEZEC]],PointsClassement[],2,FALSE)</f>
        <v xml:space="preserve"> </v>
      </c>
      <c r="S10" s="7"/>
      <c r="T10" s="8">
        <f>SUM(F10,H10,J10,L10,N10,P10,R10,S10)</f>
        <v>290</v>
      </c>
    </row>
    <row r="11" spans="1:20" x14ac:dyDescent="0.3">
      <c r="A11">
        <v>6</v>
      </c>
      <c r="B11" s="28" t="s">
        <v>341</v>
      </c>
      <c r="C11" s="28" t="s">
        <v>73</v>
      </c>
      <c r="D11" s="28" t="s">
        <v>333</v>
      </c>
      <c r="E11" s="29">
        <v>8</v>
      </c>
      <c r="F11" s="27">
        <f>VLOOKUP(Tableau25791113[[#This Row],[PLACE QUIMPER]],PointsClassement[],2,FALSE)</f>
        <v>65</v>
      </c>
      <c r="G11" s="30" t="s">
        <v>2</v>
      </c>
      <c r="H11" s="27" t="str">
        <f>VLOOKUP(Tableau25791113[[#This Row],[PLACE RIEC]],PointsClassement[],2,FALSE)</f>
        <v xml:space="preserve"> </v>
      </c>
      <c r="I11" s="30" t="s">
        <v>2</v>
      </c>
      <c r="J11" s="27" t="str">
        <f>VLOOKUP(Tableau25791113[[#This Row],[PLACE QUIMPERLE]],PointsClassement[],2,FALSE)</f>
        <v xml:space="preserve"> </v>
      </c>
      <c r="K11" s="30">
        <v>3</v>
      </c>
      <c r="L11" s="27">
        <f>VLOOKUP(Tableau25791113[[#This Row],[PLACE ERGUE]],PointsClassement[],2,FALSE)</f>
        <v>90</v>
      </c>
      <c r="M11" s="30">
        <v>2</v>
      </c>
      <c r="N11" s="27">
        <f>VLOOKUP(Tableau25791113[[#This Row],[PLACE TREGUNC]],PointsClassement[],2,FALSE)</f>
        <v>95</v>
      </c>
      <c r="O11" s="30" t="s">
        <v>2</v>
      </c>
      <c r="P11" s="27" t="str">
        <f>VLOOKUP(Tableau25791113[[#This Row],[PLACE SCAER]],PointsClassement[],2,FALSE)</f>
        <v xml:space="preserve"> </v>
      </c>
      <c r="Q11" s="30" t="s">
        <v>2</v>
      </c>
      <c r="R11" s="27" t="str">
        <f>VLOOKUP(Tableau25791113[[#This Row],[PLACE GOUEZEC]],PointsClassement[],2,FALSE)</f>
        <v xml:space="preserve"> </v>
      </c>
      <c r="S11" s="31">
        <v>0</v>
      </c>
      <c r="T11" s="32">
        <f>SUM(F11,H11,J11,L11,N11,P11,R11,S11)</f>
        <v>250</v>
      </c>
    </row>
    <row r="12" spans="1:20" x14ac:dyDescent="0.3">
      <c r="A12">
        <v>7</v>
      </c>
      <c r="B12" t="s">
        <v>335</v>
      </c>
      <c r="C12" t="s">
        <v>336</v>
      </c>
      <c r="D12" t="s">
        <v>74</v>
      </c>
      <c r="E12" s="3">
        <v>5</v>
      </c>
      <c r="F12" s="9">
        <f>VLOOKUP(Tableau25791113[[#This Row],[PLACE QUIMPER]],PointsClassement[],2,FALSE)</f>
        <v>80</v>
      </c>
      <c r="G12" s="5">
        <v>1</v>
      </c>
      <c r="H12" s="9">
        <f>VLOOKUP(Tableau25791113[[#This Row],[PLACE RIEC]],PointsClassement[],2,FALSE)</f>
        <v>100</v>
      </c>
      <c r="I12" s="5" t="s">
        <v>2</v>
      </c>
      <c r="J12" s="9" t="str">
        <f>VLOOKUP(Tableau25791113[[#This Row],[PLACE QUIMPERLE]],PointsClassement[],2,FALSE)</f>
        <v xml:space="preserve"> </v>
      </c>
      <c r="K12" s="5">
        <v>9</v>
      </c>
      <c r="L12" s="9">
        <f>VLOOKUP(Tableau25791113[[#This Row],[PLACE ERGUE]],PointsClassement[],2,FALSE)</f>
        <v>60</v>
      </c>
      <c r="M12" s="5" t="s">
        <v>2</v>
      </c>
      <c r="N12" s="9" t="str">
        <f>VLOOKUP(Tableau25791113[[#This Row],[PLACE TREGUNC]],PointsClassement[],2,FALSE)</f>
        <v xml:space="preserve"> </v>
      </c>
      <c r="O12" s="5" t="s">
        <v>2</v>
      </c>
      <c r="P12" s="9" t="str">
        <f>VLOOKUP(Tableau25791113[[#This Row],[PLACE SCAER]],PointsClassement[],2,FALSE)</f>
        <v xml:space="preserve"> </v>
      </c>
      <c r="Q12" s="5" t="s">
        <v>2</v>
      </c>
      <c r="R12" s="9" t="str">
        <f>VLOOKUP(Tableau25791113[[#This Row],[PLACE GOUEZEC]],PointsClassement[],2,FALSE)</f>
        <v xml:space="preserve"> </v>
      </c>
      <c r="S12" s="7">
        <v>0</v>
      </c>
      <c r="T12" s="8">
        <f>SUM(F12,H12,J12,L12,N12,P12,R12,S12)</f>
        <v>240</v>
      </c>
    </row>
    <row r="13" spans="1:20" x14ac:dyDescent="0.3">
      <c r="A13">
        <v>8</v>
      </c>
      <c r="B13" t="s">
        <v>342</v>
      </c>
      <c r="C13" t="s">
        <v>327</v>
      </c>
      <c r="D13" t="s">
        <v>343</v>
      </c>
      <c r="E13" s="3">
        <v>11</v>
      </c>
      <c r="F13" s="9">
        <f>VLOOKUP(Tableau25791113[[#This Row],[PLACE QUIMPER]],PointsClassement[],2,FALSE)</f>
        <v>50</v>
      </c>
      <c r="G13" s="5" t="s">
        <v>2</v>
      </c>
      <c r="H13" s="9" t="str">
        <f>VLOOKUP(Tableau25791113[[#This Row],[PLACE RIEC]],PointsClassement[],2,FALSE)</f>
        <v xml:space="preserve"> </v>
      </c>
      <c r="I13" s="5">
        <v>2</v>
      </c>
      <c r="J13" s="9">
        <f>VLOOKUP(Tableau25791113[[#This Row],[PLACE QUIMPERLE]],PointsClassement[],2,FALSE)</f>
        <v>95</v>
      </c>
      <c r="K13" s="5">
        <v>10</v>
      </c>
      <c r="L13" s="9">
        <f>VLOOKUP(Tableau25791113[[#This Row],[PLACE ERGUE]],PointsClassement[],2,FALSE)</f>
        <v>55</v>
      </c>
      <c r="M13" s="5" t="s">
        <v>2</v>
      </c>
      <c r="N13" s="9" t="str">
        <f>VLOOKUP(Tableau25791113[[#This Row],[PLACE TREGUNC]],PointsClassement[],2,FALSE)</f>
        <v xml:space="preserve"> </v>
      </c>
      <c r="O13" s="5" t="s">
        <v>2</v>
      </c>
      <c r="P13" s="9" t="str">
        <f>VLOOKUP(Tableau25791113[[#This Row],[PLACE SCAER]],PointsClassement[],2,FALSE)</f>
        <v xml:space="preserve"> </v>
      </c>
      <c r="Q13" s="5" t="s">
        <v>2</v>
      </c>
      <c r="R13" s="9" t="str">
        <f>VLOOKUP(Tableau25791113[[#This Row],[PLACE GOUEZEC]],PointsClassement[],2,FALSE)</f>
        <v xml:space="preserve"> </v>
      </c>
      <c r="S13" s="7">
        <v>0</v>
      </c>
      <c r="T13" s="8">
        <f>SUM(F13,H13,J13,L13,N13,P13,R13,S13)</f>
        <v>200</v>
      </c>
    </row>
    <row r="14" spans="1:20" x14ac:dyDescent="0.3">
      <c r="A14">
        <v>9</v>
      </c>
      <c r="B14" t="s">
        <v>414</v>
      </c>
      <c r="C14" t="s">
        <v>79</v>
      </c>
      <c r="D14" t="s">
        <v>287</v>
      </c>
      <c r="E14" s="3" t="s">
        <v>2</v>
      </c>
      <c r="F14" s="9" t="str">
        <f>VLOOKUP(Tableau25791113[[#This Row],[PLACE QUIMPER]],PointsClassement[],2,FALSE)</f>
        <v xml:space="preserve"> </v>
      </c>
      <c r="G14" s="5">
        <v>8</v>
      </c>
      <c r="H14" s="9">
        <f>VLOOKUP(Tableau25791113[[#This Row],[PLACE RIEC]],PointsClassement[],2,FALSE)</f>
        <v>65</v>
      </c>
      <c r="I14" s="5">
        <v>8</v>
      </c>
      <c r="J14" s="9">
        <f>VLOOKUP(Tableau25791113[[#This Row],[PLACE QUIMPERLE]],PointsClassement[],2,FALSE)</f>
        <v>65</v>
      </c>
      <c r="K14" s="5">
        <v>11</v>
      </c>
      <c r="L14" s="9">
        <f>VLOOKUP(Tableau25791113[[#This Row],[PLACE ERGUE]],PointsClassement[],2,FALSE)</f>
        <v>50</v>
      </c>
      <c r="M14" s="5" t="s">
        <v>2</v>
      </c>
      <c r="N14" s="9" t="str">
        <f>VLOOKUP(Tableau25791113[[#This Row],[PLACE TREGUNC]],PointsClassement[],2,FALSE)</f>
        <v xml:space="preserve"> </v>
      </c>
      <c r="O14" s="5" t="s">
        <v>2</v>
      </c>
      <c r="P14" s="9" t="str">
        <f>VLOOKUP(Tableau25791113[[#This Row],[PLACE SCAER]],PointsClassement[],2,FALSE)</f>
        <v xml:space="preserve"> </v>
      </c>
      <c r="Q14" s="5" t="s">
        <v>2</v>
      </c>
      <c r="R14" s="9" t="str">
        <f>VLOOKUP(Tableau25791113[[#This Row],[PLACE GOUEZEC]],PointsClassement[],2,FALSE)</f>
        <v xml:space="preserve"> </v>
      </c>
      <c r="S14" s="7">
        <v>0</v>
      </c>
      <c r="T14" s="8">
        <f>SUM(F14,H14,J14,L14,N14,P14,R14,S14)</f>
        <v>180</v>
      </c>
    </row>
    <row r="15" spans="1:20" x14ac:dyDescent="0.3">
      <c r="A15">
        <v>10</v>
      </c>
      <c r="B15" t="s">
        <v>331</v>
      </c>
      <c r="C15" t="s">
        <v>291</v>
      </c>
      <c r="D15" t="s">
        <v>98</v>
      </c>
      <c r="E15" s="3">
        <v>2</v>
      </c>
      <c r="F15" s="9">
        <f>VLOOKUP(Tableau25791113[[#This Row],[PLACE QUIMPER]],PointsClassement[],2,FALSE)</f>
        <v>95</v>
      </c>
      <c r="G15" s="5" t="s">
        <v>2</v>
      </c>
      <c r="H15" s="9" t="str">
        <f>VLOOKUP(Tableau25791113[[#This Row],[PLACE RIEC]],PointsClassement[],2,FALSE)</f>
        <v xml:space="preserve"> </v>
      </c>
      <c r="I15" s="5" t="s">
        <v>2</v>
      </c>
      <c r="J15" s="9" t="str">
        <f>VLOOKUP(Tableau25791113[[#This Row],[PLACE QUIMPERLE]],PointsClassement[],2,FALSE)</f>
        <v xml:space="preserve"> </v>
      </c>
      <c r="K15" s="5">
        <v>5</v>
      </c>
      <c r="L15" s="9">
        <f>VLOOKUP(Tableau25791113[[#This Row],[PLACE ERGUE]],PointsClassement[],2,FALSE)</f>
        <v>80</v>
      </c>
      <c r="M15" s="5" t="s">
        <v>2</v>
      </c>
      <c r="N15" s="9" t="str">
        <f>VLOOKUP(Tableau25791113[[#This Row],[PLACE TREGUNC]],PointsClassement[],2,FALSE)</f>
        <v xml:space="preserve"> </v>
      </c>
      <c r="O15" s="5" t="s">
        <v>2</v>
      </c>
      <c r="P15" s="9" t="str">
        <f>VLOOKUP(Tableau25791113[[#This Row],[PLACE SCAER]],PointsClassement[],2,FALSE)</f>
        <v xml:space="preserve"> </v>
      </c>
      <c r="Q15" s="5" t="s">
        <v>2</v>
      </c>
      <c r="R15" s="9" t="str">
        <f>VLOOKUP(Tableau25791113[[#This Row],[PLACE GOUEZEC]],PointsClassement[],2,FALSE)</f>
        <v xml:space="preserve"> </v>
      </c>
      <c r="S15" s="7">
        <v>0</v>
      </c>
      <c r="T15" s="8">
        <f>SUM(F15,H15,J15,L15,N15,P15,R15,S15)</f>
        <v>175</v>
      </c>
    </row>
    <row r="16" spans="1:20" x14ac:dyDescent="0.3">
      <c r="A16">
        <v>11</v>
      </c>
      <c r="B16" t="s">
        <v>345</v>
      </c>
      <c r="C16" t="s">
        <v>346</v>
      </c>
      <c r="D16" t="s">
        <v>343</v>
      </c>
      <c r="E16" s="3">
        <v>14</v>
      </c>
      <c r="F16" s="9">
        <f>VLOOKUP(Tableau25791113[[#This Row],[PLACE QUIMPER]],PointsClassement[],2,FALSE)</f>
        <v>35</v>
      </c>
      <c r="G16" s="5">
        <v>2</v>
      </c>
      <c r="H16" s="9">
        <f>VLOOKUP(Tableau25791113[[#This Row],[PLACE RIEC]],PointsClassement[],2,FALSE)</f>
        <v>95</v>
      </c>
      <c r="I16" s="5" t="s">
        <v>2</v>
      </c>
      <c r="J16" s="9" t="str">
        <f>VLOOKUP(Tableau25791113[[#This Row],[PLACE QUIMPERLE]],PointsClassement[],2,FALSE)</f>
        <v xml:space="preserve"> </v>
      </c>
      <c r="K16" s="5">
        <v>12</v>
      </c>
      <c r="L16" s="9">
        <f>VLOOKUP(Tableau25791113[[#This Row],[PLACE ERGUE]],PointsClassement[],2,FALSE)</f>
        <v>45</v>
      </c>
      <c r="M16" s="5" t="s">
        <v>2</v>
      </c>
      <c r="N16" s="9" t="str">
        <f>VLOOKUP(Tableau25791113[[#This Row],[PLACE TREGUNC]],PointsClassement[],2,FALSE)</f>
        <v xml:space="preserve"> </v>
      </c>
      <c r="O16" s="5" t="s">
        <v>2</v>
      </c>
      <c r="P16" s="9" t="str">
        <f>VLOOKUP(Tableau25791113[[#This Row],[PLACE SCAER]],PointsClassement[],2,FALSE)</f>
        <v xml:space="preserve"> </v>
      </c>
      <c r="Q16" s="5" t="s">
        <v>2</v>
      </c>
      <c r="R16" s="9" t="str">
        <f>VLOOKUP(Tableau25791113[[#This Row],[PLACE GOUEZEC]],PointsClassement[],2,FALSE)</f>
        <v xml:space="preserve"> </v>
      </c>
      <c r="S16" s="7">
        <v>0</v>
      </c>
      <c r="T16" s="8">
        <f>SUM(F16,H16,J16,L16,N16,P16,R16,S16)</f>
        <v>175</v>
      </c>
    </row>
    <row r="17" spans="1:20" x14ac:dyDescent="0.3">
      <c r="A17">
        <v>12</v>
      </c>
      <c r="B17" t="s">
        <v>221</v>
      </c>
      <c r="C17" t="s">
        <v>107</v>
      </c>
      <c r="D17" t="s">
        <v>108</v>
      </c>
      <c r="E17" s="3">
        <v>15</v>
      </c>
      <c r="F17" s="9">
        <f>VLOOKUP(Tableau25791113[[#This Row],[PLACE QUIMPER]],PointsClassement[],2,FALSE)</f>
        <v>30</v>
      </c>
      <c r="G17" s="5">
        <v>9</v>
      </c>
      <c r="H17" s="9">
        <f>VLOOKUP(Tableau25791113[[#This Row],[PLACE RIEC]],PointsClassement[],2,FALSE)</f>
        <v>60</v>
      </c>
      <c r="I17" s="5">
        <v>16</v>
      </c>
      <c r="J17" s="9">
        <f>VLOOKUP(Tableau25791113[[#This Row],[PLACE QUIMPERLE]],PointsClassement[],2,FALSE)</f>
        <v>25</v>
      </c>
      <c r="K17" s="5">
        <v>38</v>
      </c>
      <c r="L17" s="9">
        <f>VLOOKUP(Tableau25791113[[#This Row],[PLACE ERGUE]],PointsClassement[],2,FALSE)</f>
        <v>5</v>
      </c>
      <c r="M17" s="5">
        <v>11</v>
      </c>
      <c r="N17" s="9">
        <f>VLOOKUP(Tableau25791113[[#This Row],[PLACE TREGUNC]],PointsClassement[],2,FALSE)</f>
        <v>50</v>
      </c>
      <c r="O17" s="5" t="s">
        <v>2</v>
      </c>
      <c r="P17" s="9" t="str">
        <f>VLOOKUP(Tableau25791113[[#This Row],[PLACE SCAER]],PointsClassement[],2,FALSE)</f>
        <v xml:space="preserve"> </v>
      </c>
      <c r="Q17" s="5" t="s">
        <v>2</v>
      </c>
      <c r="R17" s="9" t="str">
        <f>VLOOKUP(Tableau25791113[[#This Row],[PLACE GOUEZEC]],PointsClassement[],2,FALSE)</f>
        <v xml:space="preserve"> </v>
      </c>
      <c r="S17" s="7"/>
      <c r="T17" s="8">
        <f>SUM(F17,H17,J17,L17,N17,P17,R17,S17)</f>
        <v>170</v>
      </c>
    </row>
    <row r="18" spans="1:20" x14ac:dyDescent="0.3">
      <c r="A18">
        <v>13</v>
      </c>
      <c r="B18" t="s">
        <v>334</v>
      </c>
      <c r="C18" t="s">
        <v>163</v>
      </c>
      <c r="D18" t="s">
        <v>74</v>
      </c>
      <c r="E18" s="3">
        <v>4</v>
      </c>
      <c r="F18" s="9">
        <f>VLOOKUP(Tableau25791113[[#This Row],[PLACE QUIMPER]],PointsClassement[],2,FALSE)</f>
        <v>85</v>
      </c>
      <c r="G18" s="5" t="s">
        <v>2</v>
      </c>
      <c r="H18" s="9" t="str">
        <f>VLOOKUP(Tableau25791113[[#This Row],[PLACE RIEC]],PointsClassement[],2,FALSE)</f>
        <v xml:space="preserve"> </v>
      </c>
      <c r="I18" s="5" t="s">
        <v>2</v>
      </c>
      <c r="J18" s="9" t="str">
        <f>VLOOKUP(Tableau25791113[[#This Row],[PLACE QUIMPERLE]],PointsClassement[],2,FALSE)</f>
        <v xml:space="preserve"> </v>
      </c>
      <c r="K18" s="5">
        <v>6</v>
      </c>
      <c r="L18" s="9">
        <f>VLOOKUP(Tableau25791113[[#This Row],[PLACE ERGUE]],PointsClassement[],2,FALSE)</f>
        <v>75</v>
      </c>
      <c r="M18" s="5" t="s">
        <v>2</v>
      </c>
      <c r="N18" s="9" t="str">
        <f>VLOOKUP(Tableau25791113[[#This Row],[PLACE TREGUNC]],PointsClassement[],2,FALSE)</f>
        <v xml:space="preserve"> </v>
      </c>
      <c r="O18" s="5" t="s">
        <v>2</v>
      </c>
      <c r="P18" s="9" t="str">
        <f>VLOOKUP(Tableau25791113[[#This Row],[PLACE SCAER]],PointsClassement[],2,FALSE)</f>
        <v xml:space="preserve"> </v>
      </c>
      <c r="Q18" s="5" t="s">
        <v>2</v>
      </c>
      <c r="R18" s="9" t="str">
        <f>VLOOKUP(Tableau25791113[[#This Row],[PLACE GOUEZEC]],PointsClassement[],2,FALSE)</f>
        <v xml:space="preserve"> </v>
      </c>
      <c r="S18" s="7">
        <v>0</v>
      </c>
      <c r="T18" s="8">
        <f>SUM(F18,H18,J18,L18,N18,P18,R18,S18)</f>
        <v>160</v>
      </c>
    </row>
    <row r="19" spans="1:20" x14ac:dyDescent="0.3">
      <c r="A19">
        <v>14</v>
      </c>
      <c r="B19" t="s">
        <v>337</v>
      </c>
      <c r="C19" t="s">
        <v>338</v>
      </c>
      <c r="D19" t="s">
        <v>339</v>
      </c>
      <c r="E19" s="3">
        <v>6</v>
      </c>
      <c r="F19" s="9">
        <f>VLOOKUP(Tableau25791113[[#This Row],[PLACE QUIMPER]],PointsClassement[],2,FALSE)</f>
        <v>75</v>
      </c>
      <c r="G19" s="5" t="s">
        <v>2</v>
      </c>
      <c r="H19" s="9" t="str">
        <f>VLOOKUP(Tableau25791113[[#This Row],[PLACE RIEC]],PointsClassement[],2,FALSE)</f>
        <v xml:space="preserve"> </v>
      </c>
      <c r="I19" s="5">
        <v>4</v>
      </c>
      <c r="J19" s="9">
        <f>VLOOKUP(Tableau25791113[[#This Row],[PLACE QUIMPERLE]],PointsClassement[],2,FALSE)</f>
        <v>85</v>
      </c>
      <c r="K19" s="5" t="s">
        <v>2</v>
      </c>
      <c r="L19" s="9" t="str">
        <f>VLOOKUP(Tableau25791113[[#This Row],[PLACE ERGUE]],PointsClassement[],2,FALSE)</f>
        <v xml:space="preserve"> </v>
      </c>
      <c r="M19" s="5" t="s">
        <v>2</v>
      </c>
      <c r="N19" s="9" t="str">
        <f>VLOOKUP(Tableau25791113[[#This Row],[PLACE TREGUNC]],PointsClassement[],2,FALSE)</f>
        <v xml:space="preserve"> </v>
      </c>
      <c r="O19" s="5" t="s">
        <v>2</v>
      </c>
      <c r="P19" s="9" t="str">
        <f>VLOOKUP(Tableau25791113[[#This Row],[PLACE SCAER]],PointsClassement[],2,FALSE)</f>
        <v xml:space="preserve"> </v>
      </c>
      <c r="Q19" s="5" t="s">
        <v>2</v>
      </c>
      <c r="R19" s="9" t="str">
        <f>VLOOKUP(Tableau25791113[[#This Row],[PLACE GOUEZEC]],PointsClassement[],2,FALSE)</f>
        <v xml:space="preserve"> </v>
      </c>
      <c r="S19" s="7">
        <v>0</v>
      </c>
      <c r="T19" s="8">
        <f>SUM(F19,H19,J19,L19,N19,P19,R19,S19)</f>
        <v>160</v>
      </c>
    </row>
    <row r="20" spans="1:20" x14ac:dyDescent="0.3">
      <c r="A20">
        <v>15</v>
      </c>
      <c r="B20" t="s">
        <v>475</v>
      </c>
      <c r="C20" t="s">
        <v>239</v>
      </c>
      <c r="D20" t="s">
        <v>98</v>
      </c>
      <c r="E20" s="3" t="s">
        <v>2</v>
      </c>
      <c r="F20" s="9" t="str">
        <f>VLOOKUP(Tableau25791113[[#This Row],[PLACE QUIMPER]],PointsClassement[],2,FALSE)</f>
        <v xml:space="preserve"> </v>
      </c>
      <c r="G20" s="5">
        <v>11</v>
      </c>
      <c r="H20" s="9">
        <f>VLOOKUP(Tableau25791113[[#This Row],[PLACE RIEC]],PointsClassement[],2,FALSE)</f>
        <v>50</v>
      </c>
      <c r="I20" s="5">
        <v>11</v>
      </c>
      <c r="J20" s="9">
        <f>VLOOKUP(Tableau25791113[[#This Row],[PLACE QUIMPERLE]],PointsClassement[],2,FALSE)</f>
        <v>50</v>
      </c>
      <c r="K20" s="5">
        <v>18</v>
      </c>
      <c r="L20" s="9">
        <f>VLOOKUP(Tableau25791113[[#This Row],[PLACE ERGUE]],PointsClassement[],2,FALSE)</f>
        <v>15</v>
      </c>
      <c r="M20" s="5">
        <v>13</v>
      </c>
      <c r="N20" s="9">
        <f>VLOOKUP(Tableau25791113[[#This Row],[PLACE TREGUNC]],PointsClassement[],2,FALSE)</f>
        <v>40</v>
      </c>
      <c r="O20" s="5" t="s">
        <v>2</v>
      </c>
      <c r="P20" s="9" t="str">
        <f>VLOOKUP(Tableau25791113[[#This Row],[PLACE SCAER]],PointsClassement[],2,FALSE)</f>
        <v xml:space="preserve"> </v>
      </c>
      <c r="Q20" s="5" t="s">
        <v>2</v>
      </c>
      <c r="R20" s="9" t="str">
        <f>VLOOKUP(Tableau25791113[[#This Row],[PLACE GOUEZEC]],PointsClassement[],2,FALSE)</f>
        <v xml:space="preserve"> </v>
      </c>
      <c r="S20" s="7">
        <v>0</v>
      </c>
      <c r="T20" s="8">
        <f>SUM(F20,H20,J20,L20,N20,P20,R20,S20)</f>
        <v>155</v>
      </c>
    </row>
    <row r="21" spans="1:20" x14ac:dyDescent="0.3">
      <c r="A21">
        <v>16</v>
      </c>
      <c r="B21" t="s">
        <v>348</v>
      </c>
      <c r="C21" t="s">
        <v>349</v>
      </c>
      <c r="D21" t="s">
        <v>108</v>
      </c>
      <c r="E21" s="3">
        <v>17</v>
      </c>
      <c r="F21" s="9">
        <f>VLOOKUP(Tableau25791113[[#This Row],[PLACE QUIMPER]],PointsClassement[],2,FALSE)</f>
        <v>20</v>
      </c>
      <c r="G21" s="5">
        <v>10</v>
      </c>
      <c r="H21" s="9">
        <f>VLOOKUP(Tableau25791113[[#This Row],[PLACE RIEC]],PointsClassement[],2,FALSE)</f>
        <v>55</v>
      </c>
      <c r="I21" s="5">
        <v>20</v>
      </c>
      <c r="J21" s="9">
        <f>VLOOKUP(Tableau25791113[[#This Row],[PLACE QUIMPERLE]],PointsClassement[],2,FALSE)</f>
        <v>5</v>
      </c>
      <c r="K21" s="5">
        <v>21</v>
      </c>
      <c r="L21" s="9">
        <f>VLOOKUP(Tableau25791113[[#This Row],[PLACE ERGUE]],PointsClassement[],2,FALSE)</f>
        <v>5</v>
      </c>
      <c r="M21" s="5">
        <v>8</v>
      </c>
      <c r="N21" s="9">
        <f>VLOOKUP(Tableau25791113[[#This Row],[PLACE TREGUNC]],PointsClassement[],2,FALSE)</f>
        <v>65</v>
      </c>
      <c r="O21" s="5" t="s">
        <v>2</v>
      </c>
      <c r="P21" s="9" t="str">
        <f>VLOOKUP(Tableau25791113[[#This Row],[PLACE SCAER]],PointsClassement[],2,FALSE)</f>
        <v xml:space="preserve"> </v>
      </c>
      <c r="Q21" s="5" t="s">
        <v>2</v>
      </c>
      <c r="R21" s="9" t="str">
        <f>VLOOKUP(Tableau25791113[[#This Row],[PLACE GOUEZEC]],PointsClassement[],2,FALSE)</f>
        <v xml:space="preserve"> </v>
      </c>
      <c r="S21" s="7"/>
      <c r="T21" s="8">
        <f>SUM(F21,H21,J21,L21,N21,P21,R21,S21)</f>
        <v>150</v>
      </c>
    </row>
    <row r="22" spans="1:20" x14ac:dyDescent="0.3">
      <c r="A22">
        <v>17</v>
      </c>
      <c r="B22" t="s">
        <v>478</v>
      </c>
      <c r="C22" t="s">
        <v>107</v>
      </c>
      <c r="D22" t="s">
        <v>108</v>
      </c>
      <c r="E22" s="3" t="s">
        <v>2</v>
      </c>
      <c r="F22" s="9" t="str">
        <f>VLOOKUP(Tableau25791113[[#This Row],[PLACE QUIMPER]],PointsClassement[],2,FALSE)</f>
        <v xml:space="preserve"> </v>
      </c>
      <c r="G22" s="5">
        <v>13</v>
      </c>
      <c r="H22" s="9">
        <f>VLOOKUP(Tableau25791113[[#This Row],[PLACE RIEC]],PointsClassement[],2,FALSE)</f>
        <v>40</v>
      </c>
      <c r="I22" s="5">
        <v>13</v>
      </c>
      <c r="J22" s="9">
        <f>VLOOKUP(Tableau25791113[[#This Row],[PLACE QUIMPERLE]],PointsClassement[],2,FALSE)</f>
        <v>40</v>
      </c>
      <c r="K22" s="5">
        <v>19</v>
      </c>
      <c r="L22" s="9">
        <f>VLOOKUP(Tableau25791113[[#This Row],[PLACE ERGUE]],PointsClassement[],2,FALSE)</f>
        <v>10</v>
      </c>
      <c r="M22" s="5">
        <v>9</v>
      </c>
      <c r="N22" s="9">
        <f>VLOOKUP(Tableau25791113[[#This Row],[PLACE TREGUNC]],PointsClassement[],2,FALSE)</f>
        <v>60</v>
      </c>
      <c r="O22" s="5" t="s">
        <v>2</v>
      </c>
      <c r="P22" s="9" t="str">
        <f>VLOOKUP(Tableau25791113[[#This Row],[PLACE SCAER]],PointsClassement[],2,FALSE)</f>
        <v xml:space="preserve"> </v>
      </c>
      <c r="Q22" s="5" t="s">
        <v>2</v>
      </c>
      <c r="R22" s="9" t="str">
        <f>VLOOKUP(Tableau25791113[[#This Row],[PLACE GOUEZEC]],PointsClassement[],2,FALSE)</f>
        <v xml:space="preserve"> </v>
      </c>
      <c r="S22" s="7">
        <v>0</v>
      </c>
      <c r="T22" s="8">
        <f>SUM(F22,H22,J22,L22,N22,P22,R22,S22)</f>
        <v>150</v>
      </c>
    </row>
    <row r="23" spans="1:20" x14ac:dyDescent="0.3">
      <c r="A23">
        <v>18</v>
      </c>
      <c r="B23" t="s">
        <v>285</v>
      </c>
      <c r="C23" t="s">
        <v>344</v>
      </c>
      <c r="D23" t="s">
        <v>343</v>
      </c>
      <c r="E23" s="3">
        <v>12</v>
      </c>
      <c r="F23" s="9">
        <f>VLOOKUP(Tableau25791113[[#This Row],[PLACE QUIMPER]],PointsClassement[],2,FALSE)</f>
        <v>45</v>
      </c>
      <c r="G23" s="5" t="s">
        <v>2</v>
      </c>
      <c r="H23" s="9" t="str">
        <f>VLOOKUP(Tableau25791113[[#This Row],[PLACE RIEC]],PointsClassement[],2,FALSE)</f>
        <v xml:space="preserve"> </v>
      </c>
      <c r="I23" s="5">
        <v>10</v>
      </c>
      <c r="J23" s="9">
        <f>VLOOKUP(Tableau25791113[[#This Row],[PLACE QUIMPERLE]],PointsClassement[],2,FALSE)</f>
        <v>55</v>
      </c>
      <c r="K23" s="5">
        <v>14</v>
      </c>
      <c r="L23" s="9">
        <f>VLOOKUP(Tableau25791113[[#This Row],[PLACE ERGUE]],PointsClassement[],2,FALSE)</f>
        <v>35</v>
      </c>
      <c r="M23" s="5" t="s">
        <v>2</v>
      </c>
      <c r="N23" s="9" t="str">
        <f>VLOOKUP(Tableau25791113[[#This Row],[PLACE TREGUNC]],PointsClassement[],2,FALSE)</f>
        <v xml:space="preserve"> </v>
      </c>
      <c r="O23" s="5" t="s">
        <v>2</v>
      </c>
      <c r="P23" s="9" t="str">
        <f>VLOOKUP(Tableau25791113[[#This Row],[PLACE SCAER]],PointsClassement[],2,FALSE)</f>
        <v xml:space="preserve"> </v>
      </c>
      <c r="Q23" s="5" t="s">
        <v>2</v>
      </c>
      <c r="R23" s="9" t="str">
        <f>VLOOKUP(Tableau25791113[[#This Row],[PLACE GOUEZEC]],PointsClassement[],2,FALSE)</f>
        <v xml:space="preserve"> </v>
      </c>
      <c r="S23" s="7">
        <v>0</v>
      </c>
      <c r="T23" s="8">
        <f>SUM(F23,H23,J23,L23,N23,P23,R23,S23)</f>
        <v>135</v>
      </c>
    </row>
    <row r="24" spans="1:20" x14ac:dyDescent="0.3">
      <c r="A24">
        <v>19</v>
      </c>
      <c r="B24" t="s">
        <v>524</v>
      </c>
      <c r="C24" t="s">
        <v>481</v>
      </c>
      <c r="D24" t="s">
        <v>525</v>
      </c>
      <c r="E24" s="3" t="s">
        <v>2</v>
      </c>
      <c r="F24" s="9" t="str">
        <f>VLOOKUP(Tableau25791113[[#This Row],[PLACE QUIMPER]],PointsClassement[],2,FALSE)</f>
        <v xml:space="preserve"> </v>
      </c>
      <c r="G24" s="5" t="s">
        <v>2</v>
      </c>
      <c r="H24" s="9" t="str">
        <f>VLOOKUP(Tableau25791113[[#This Row],[PLACE RIEC]],PointsClassement[],2,FALSE)</f>
        <v xml:space="preserve"> </v>
      </c>
      <c r="I24" s="5">
        <v>14</v>
      </c>
      <c r="J24" s="9">
        <f>VLOOKUP(Tableau25791113[[#This Row],[PLACE QUIMPERLE]],PointsClassement[],2,FALSE)</f>
        <v>35</v>
      </c>
      <c r="K24" s="5" t="s">
        <v>2</v>
      </c>
      <c r="L24" s="9" t="str">
        <f>VLOOKUP(Tableau25791113[[#This Row],[PLACE ERGUE]],PointsClassement[],2,FALSE)</f>
        <v xml:space="preserve"> </v>
      </c>
      <c r="M24" s="5">
        <v>7</v>
      </c>
      <c r="N24" s="9">
        <f>VLOOKUP(Tableau25791113[[#This Row],[PLACE TREGUNC]],PointsClassement[],2,FALSE)</f>
        <v>70</v>
      </c>
      <c r="O24" s="5" t="s">
        <v>2</v>
      </c>
      <c r="P24" s="9" t="str">
        <f>VLOOKUP(Tableau25791113[[#This Row],[PLACE SCAER]],PointsClassement[],2,FALSE)</f>
        <v xml:space="preserve"> </v>
      </c>
      <c r="Q24" s="5" t="s">
        <v>2</v>
      </c>
      <c r="R24" s="9" t="str">
        <f>VLOOKUP(Tableau25791113[[#This Row],[PLACE GOUEZEC]],PointsClassement[],2,FALSE)</f>
        <v xml:space="preserve"> </v>
      </c>
      <c r="S24" s="7">
        <v>0</v>
      </c>
      <c r="T24" s="8">
        <f>SUM(F24,H24,J24,L24,N24,P24,R24,S24)</f>
        <v>105</v>
      </c>
    </row>
    <row r="25" spans="1:20" x14ac:dyDescent="0.3">
      <c r="A25">
        <v>20</v>
      </c>
      <c r="B25" t="s">
        <v>328</v>
      </c>
      <c r="C25" t="s">
        <v>329</v>
      </c>
      <c r="D25" t="s">
        <v>330</v>
      </c>
      <c r="E25" s="3">
        <v>1</v>
      </c>
      <c r="F25" s="9">
        <f>VLOOKUP(Tableau25791113[[#This Row],[PLACE QUIMPER]],PointsClassement[],2,FALSE)</f>
        <v>100</v>
      </c>
      <c r="G25" s="5" t="s">
        <v>2</v>
      </c>
      <c r="H25" s="9" t="str">
        <f>VLOOKUP(Tableau25791113[[#This Row],[PLACE RIEC]],PointsClassement[],2,FALSE)</f>
        <v xml:space="preserve"> </v>
      </c>
      <c r="I25" s="5" t="s">
        <v>2</v>
      </c>
      <c r="J25" s="9" t="str">
        <f>VLOOKUP(Tableau25791113[[#This Row],[PLACE QUIMPERLE]],PointsClassement[],2,FALSE)</f>
        <v xml:space="preserve"> </v>
      </c>
      <c r="K25" s="5" t="s">
        <v>2</v>
      </c>
      <c r="L25" s="9" t="str">
        <f>VLOOKUP(Tableau25791113[[#This Row],[PLACE ERGUE]],PointsClassement[],2,FALSE)</f>
        <v xml:space="preserve"> </v>
      </c>
      <c r="M25" s="5" t="s">
        <v>2</v>
      </c>
      <c r="N25" s="9" t="str">
        <f>VLOOKUP(Tableau25791113[[#This Row],[PLACE TREGUNC]],PointsClassement[],2,FALSE)</f>
        <v xml:space="preserve"> </v>
      </c>
      <c r="O25" s="5" t="s">
        <v>2</v>
      </c>
      <c r="P25" s="9" t="str">
        <f>VLOOKUP(Tableau25791113[[#This Row],[PLACE SCAER]],PointsClassement[],2,FALSE)</f>
        <v xml:space="preserve"> </v>
      </c>
      <c r="Q25" s="5" t="s">
        <v>2</v>
      </c>
      <c r="R25" s="9" t="str">
        <f>VLOOKUP(Tableau25791113[[#This Row],[PLACE GOUEZEC]],PointsClassement[],2,FALSE)</f>
        <v xml:space="preserve"> </v>
      </c>
      <c r="S25" s="7">
        <v>0</v>
      </c>
      <c r="T25" s="8">
        <f>SUM(F25,H25,J25,L25,N25,P25,R25,S25)</f>
        <v>100</v>
      </c>
    </row>
    <row r="26" spans="1:20" x14ac:dyDescent="0.3">
      <c r="A26">
        <v>21</v>
      </c>
      <c r="B26" t="s">
        <v>564</v>
      </c>
      <c r="C26" t="s">
        <v>408</v>
      </c>
      <c r="D26" t="s">
        <v>511</v>
      </c>
      <c r="E26" s="3" t="s">
        <v>2</v>
      </c>
      <c r="F26" s="9" t="str">
        <f>VLOOKUP(Tableau25791113[[#This Row],[PLACE QUIMPER]],PointsClassement[],2,FALSE)</f>
        <v xml:space="preserve"> </v>
      </c>
      <c r="G26" s="5" t="s">
        <v>2</v>
      </c>
      <c r="H26" s="9" t="str">
        <f>VLOOKUP(Tableau25791113[[#This Row],[PLACE RIEC]],PointsClassement[],2,FALSE)</f>
        <v xml:space="preserve"> </v>
      </c>
      <c r="I26" s="5" t="s">
        <v>2</v>
      </c>
      <c r="J26" s="9" t="str">
        <f>VLOOKUP(Tableau25791113[[#This Row],[PLACE QUIMPERLE]],PointsClassement[],2,FALSE)</f>
        <v xml:space="preserve"> </v>
      </c>
      <c r="K26" s="5">
        <v>2</v>
      </c>
      <c r="L26" s="9">
        <f>VLOOKUP(Tableau25791113[[#This Row],[PLACE ERGUE]],PointsClassement[],2,FALSE)</f>
        <v>95</v>
      </c>
      <c r="M26" s="5" t="s">
        <v>2</v>
      </c>
      <c r="N26" s="9" t="str">
        <f>VLOOKUP(Tableau25791113[[#This Row],[PLACE TREGUNC]],PointsClassement[],2,FALSE)</f>
        <v xml:space="preserve"> </v>
      </c>
      <c r="O26" s="5" t="s">
        <v>2</v>
      </c>
      <c r="P26" s="9" t="str">
        <f>VLOOKUP(Tableau25791113[[#This Row],[PLACE SCAER]],PointsClassement[],2,FALSE)</f>
        <v xml:space="preserve"> </v>
      </c>
      <c r="Q26" s="5" t="s">
        <v>2</v>
      </c>
      <c r="R26" s="9" t="str">
        <f>VLOOKUP(Tableau25791113[[#This Row],[PLACE GOUEZEC]],PointsClassement[],2,FALSE)</f>
        <v xml:space="preserve"> </v>
      </c>
      <c r="S26" s="7">
        <v>0</v>
      </c>
      <c r="T26" s="8">
        <f>SUM(F26,H26,J26,L26,N26,P26,R26,S26)</f>
        <v>95</v>
      </c>
    </row>
    <row r="27" spans="1:20" x14ac:dyDescent="0.3">
      <c r="A27">
        <v>22</v>
      </c>
      <c r="B27" t="s">
        <v>423</v>
      </c>
      <c r="C27" t="s">
        <v>472</v>
      </c>
      <c r="D27" t="s">
        <v>456</v>
      </c>
      <c r="E27" s="3" t="s">
        <v>2</v>
      </c>
      <c r="F27" s="9" t="str">
        <f>VLOOKUP(Tableau25791113[[#This Row],[PLACE QUIMPER]],PointsClassement[],2,FALSE)</f>
        <v xml:space="preserve"> </v>
      </c>
      <c r="G27" s="5">
        <v>4</v>
      </c>
      <c r="H27" s="9">
        <f>VLOOKUP(Tableau25791113[[#This Row],[PLACE RIEC]],PointsClassement[],2,FALSE)</f>
        <v>85</v>
      </c>
      <c r="I27" s="5" t="s">
        <v>2</v>
      </c>
      <c r="J27" s="9" t="str">
        <f>VLOOKUP(Tableau25791113[[#This Row],[PLACE QUIMPERLE]],PointsClassement[],2,FALSE)</f>
        <v xml:space="preserve"> </v>
      </c>
      <c r="K27" s="5" t="s">
        <v>2</v>
      </c>
      <c r="L27" s="9" t="str">
        <f>VLOOKUP(Tableau25791113[[#This Row],[PLACE ERGUE]],PointsClassement[],2,FALSE)</f>
        <v xml:space="preserve"> </v>
      </c>
      <c r="M27" s="5" t="s">
        <v>2</v>
      </c>
      <c r="N27" s="9" t="str">
        <f>VLOOKUP(Tableau25791113[[#This Row],[PLACE TREGUNC]],PointsClassement[],2,FALSE)</f>
        <v xml:space="preserve"> </v>
      </c>
      <c r="O27" s="5" t="s">
        <v>2</v>
      </c>
      <c r="P27" s="9" t="str">
        <f>VLOOKUP(Tableau25791113[[#This Row],[PLACE SCAER]],PointsClassement[],2,FALSE)</f>
        <v xml:space="preserve"> </v>
      </c>
      <c r="Q27" s="5" t="s">
        <v>2</v>
      </c>
      <c r="R27" s="9" t="str">
        <f>VLOOKUP(Tableau25791113[[#This Row],[PLACE GOUEZEC]],PointsClassement[],2,FALSE)</f>
        <v xml:space="preserve"> </v>
      </c>
      <c r="S27" s="7">
        <v>0</v>
      </c>
      <c r="T27" s="8">
        <f>SUM(F27,H27,J27,L27,N27,P27,R27,S27)</f>
        <v>85</v>
      </c>
    </row>
    <row r="28" spans="1:20" x14ac:dyDescent="0.3">
      <c r="A28">
        <v>23</v>
      </c>
      <c r="B28" t="s">
        <v>522</v>
      </c>
      <c r="C28" t="s">
        <v>86</v>
      </c>
      <c r="D28" t="s">
        <v>523</v>
      </c>
      <c r="E28" s="3" t="s">
        <v>2</v>
      </c>
      <c r="F28" s="9" t="str">
        <f>VLOOKUP(Tableau25791113[[#This Row],[PLACE QUIMPER]],PointsClassement[],2,FALSE)</f>
        <v xml:space="preserve"> </v>
      </c>
      <c r="G28" s="5" t="s">
        <v>2</v>
      </c>
      <c r="H28" s="9" t="str">
        <f>VLOOKUP(Tableau25791113[[#This Row],[PLACE RIEC]],PointsClassement[],2,FALSE)</f>
        <v xml:space="preserve"> </v>
      </c>
      <c r="I28" s="5">
        <v>12</v>
      </c>
      <c r="J28" s="9">
        <f>VLOOKUP(Tableau25791113[[#This Row],[PLACE QUIMPERLE]],PointsClassement[],2,FALSE)</f>
        <v>45</v>
      </c>
      <c r="K28" s="5">
        <v>16</v>
      </c>
      <c r="L28" s="9">
        <f>VLOOKUP(Tableau25791113[[#This Row],[PLACE ERGUE]],PointsClassement[],2,FALSE)</f>
        <v>25</v>
      </c>
      <c r="M28" s="5" t="s">
        <v>2</v>
      </c>
      <c r="N28" s="9" t="str">
        <f>VLOOKUP(Tableau25791113[[#This Row],[PLACE TREGUNC]],PointsClassement[],2,FALSE)</f>
        <v xml:space="preserve"> </v>
      </c>
      <c r="O28" s="5" t="s">
        <v>2</v>
      </c>
      <c r="P28" s="9" t="str">
        <f>VLOOKUP(Tableau25791113[[#This Row],[PLACE SCAER]],PointsClassement[],2,FALSE)</f>
        <v xml:space="preserve"> </v>
      </c>
      <c r="Q28" s="5" t="s">
        <v>2</v>
      </c>
      <c r="R28" s="9" t="str">
        <f>VLOOKUP(Tableau25791113[[#This Row],[PLACE GOUEZEC]],PointsClassement[],2,FALSE)</f>
        <v xml:space="preserve"> </v>
      </c>
      <c r="S28" s="7">
        <v>0</v>
      </c>
      <c r="T28" s="8">
        <f>SUM(F28,H28,J28,L28,N28,P28,R28,S28)</f>
        <v>70</v>
      </c>
    </row>
    <row r="29" spans="1:20" x14ac:dyDescent="0.3">
      <c r="A29">
        <v>24</v>
      </c>
      <c r="B29" t="s">
        <v>520</v>
      </c>
      <c r="C29" t="s">
        <v>340</v>
      </c>
      <c r="D29" t="s">
        <v>521</v>
      </c>
      <c r="E29" s="3" t="s">
        <v>2</v>
      </c>
      <c r="F29" s="9" t="str">
        <f>VLOOKUP(Tableau25791113[[#This Row],[PLACE QUIMPER]],PointsClassement[],2,FALSE)</f>
        <v xml:space="preserve"> </v>
      </c>
      <c r="G29" s="5" t="s">
        <v>2</v>
      </c>
      <c r="H29" s="9" t="str">
        <f>VLOOKUP(Tableau25791113[[#This Row],[PLACE RIEC]],PointsClassement[],2,FALSE)</f>
        <v xml:space="preserve"> </v>
      </c>
      <c r="I29" s="5">
        <v>7</v>
      </c>
      <c r="J29" s="9">
        <f>VLOOKUP(Tableau25791113[[#This Row],[PLACE QUIMPERLE]],PointsClassement[],2,FALSE)</f>
        <v>70</v>
      </c>
      <c r="K29" s="5" t="s">
        <v>2</v>
      </c>
      <c r="L29" s="9" t="str">
        <f>VLOOKUP(Tableau25791113[[#This Row],[PLACE ERGUE]],PointsClassement[],2,FALSE)</f>
        <v xml:space="preserve"> </v>
      </c>
      <c r="M29" s="5" t="s">
        <v>2</v>
      </c>
      <c r="N29" s="9" t="str">
        <f>VLOOKUP(Tableau25791113[[#This Row],[PLACE TREGUNC]],PointsClassement[],2,FALSE)</f>
        <v xml:space="preserve"> </v>
      </c>
      <c r="O29" s="5" t="s">
        <v>2</v>
      </c>
      <c r="P29" s="9" t="str">
        <f>VLOOKUP(Tableau25791113[[#This Row],[PLACE SCAER]],PointsClassement[],2,FALSE)</f>
        <v xml:space="preserve"> </v>
      </c>
      <c r="Q29" s="5" t="s">
        <v>2</v>
      </c>
      <c r="R29" s="9" t="str">
        <f>VLOOKUP(Tableau25791113[[#This Row],[PLACE GOUEZEC]],PointsClassement[],2,FALSE)</f>
        <v xml:space="preserve"> </v>
      </c>
      <c r="S29" s="7">
        <v>0</v>
      </c>
      <c r="T29" s="8">
        <f>SUM(F29,H29,J29,L29,N29,P29,R29,S29)</f>
        <v>70</v>
      </c>
    </row>
    <row r="30" spans="1:20" x14ac:dyDescent="0.3">
      <c r="A30">
        <v>25</v>
      </c>
      <c r="B30" t="s">
        <v>473</v>
      </c>
      <c r="C30" t="s">
        <v>474</v>
      </c>
      <c r="D30" t="s">
        <v>434</v>
      </c>
      <c r="E30" s="3" t="s">
        <v>2</v>
      </c>
      <c r="F30" s="9" t="str">
        <f>VLOOKUP(Tableau25791113[[#This Row],[PLACE QUIMPER]],PointsClassement[],2,FALSE)</f>
        <v xml:space="preserve"> </v>
      </c>
      <c r="G30" s="5">
        <v>7</v>
      </c>
      <c r="H30" s="9">
        <f>VLOOKUP(Tableau25791113[[#This Row],[PLACE RIEC]],PointsClassement[],2,FALSE)</f>
        <v>70</v>
      </c>
      <c r="I30" s="5" t="s">
        <v>2</v>
      </c>
      <c r="J30" s="9" t="str">
        <f>VLOOKUP(Tableau25791113[[#This Row],[PLACE QUIMPERLE]],PointsClassement[],2,FALSE)</f>
        <v xml:space="preserve"> </v>
      </c>
      <c r="K30" s="5" t="s">
        <v>2</v>
      </c>
      <c r="L30" s="9" t="str">
        <f>VLOOKUP(Tableau25791113[[#This Row],[PLACE ERGUE]],PointsClassement[],2,FALSE)</f>
        <v xml:space="preserve"> </v>
      </c>
      <c r="M30" s="5" t="s">
        <v>2</v>
      </c>
      <c r="N30" s="9" t="str">
        <f>VLOOKUP(Tableau25791113[[#This Row],[PLACE TREGUNC]],PointsClassement[],2,FALSE)</f>
        <v xml:space="preserve"> </v>
      </c>
      <c r="O30" s="5" t="s">
        <v>2</v>
      </c>
      <c r="P30" s="9" t="str">
        <f>VLOOKUP(Tableau25791113[[#This Row],[PLACE SCAER]],PointsClassement[],2,FALSE)</f>
        <v xml:space="preserve"> </v>
      </c>
      <c r="Q30" s="5" t="s">
        <v>2</v>
      </c>
      <c r="R30" s="9" t="str">
        <f>VLOOKUP(Tableau25791113[[#This Row],[PLACE GOUEZEC]],PointsClassement[],2,FALSE)</f>
        <v xml:space="preserve"> </v>
      </c>
      <c r="S30" s="7">
        <v>0</v>
      </c>
      <c r="T30" s="8">
        <f>SUM(F30,H30,J30,L30,N30,P30,R30,S30)</f>
        <v>70</v>
      </c>
    </row>
    <row r="31" spans="1:20" x14ac:dyDescent="0.3">
      <c r="A31">
        <v>26</v>
      </c>
      <c r="B31" t="s">
        <v>574</v>
      </c>
      <c r="C31" t="s">
        <v>575</v>
      </c>
      <c r="D31" t="s">
        <v>80</v>
      </c>
      <c r="E31" s="3" t="s">
        <v>2</v>
      </c>
      <c r="F31" s="9" t="str">
        <f>VLOOKUP(Tableau25791113[[#This Row],[PLACE QUIMPER]],PointsClassement[],2,FALSE)</f>
        <v xml:space="preserve"> </v>
      </c>
      <c r="G31" s="5" t="s">
        <v>2</v>
      </c>
      <c r="H31" s="9" t="str">
        <f>VLOOKUP(Tableau25791113[[#This Row],[PLACE RIEC]],PointsClassement[],2,FALSE)</f>
        <v xml:space="preserve"> </v>
      </c>
      <c r="I31" s="5" t="s">
        <v>2</v>
      </c>
      <c r="J31" s="9" t="str">
        <f>VLOOKUP(Tableau25791113[[#This Row],[PLACE QUIMPERLE]],PointsClassement[],2,FALSE)</f>
        <v xml:space="preserve"> </v>
      </c>
      <c r="K31" s="5">
        <v>20</v>
      </c>
      <c r="L31" s="9">
        <f>VLOOKUP(Tableau25791113[[#This Row],[PLACE ERGUE]],PointsClassement[],2,FALSE)</f>
        <v>5</v>
      </c>
      <c r="M31" s="5">
        <v>10</v>
      </c>
      <c r="N31" s="9">
        <f>VLOOKUP(Tableau25791113[[#This Row],[PLACE TREGUNC]],PointsClassement[],2,FALSE)</f>
        <v>55</v>
      </c>
      <c r="O31" s="5" t="s">
        <v>2</v>
      </c>
      <c r="P31" s="9" t="str">
        <f>VLOOKUP(Tableau25791113[[#This Row],[PLACE SCAER]],PointsClassement[],2,FALSE)</f>
        <v xml:space="preserve"> </v>
      </c>
      <c r="Q31" s="5" t="s">
        <v>2</v>
      </c>
      <c r="R31" s="9" t="str">
        <f>VLOOKUP(Tableau25791113[[#This Row],[PLACE GOUEZEC]],PointsClassement[],2,FALSE)</f>
        <v xml:space="preserve"> </v>
      </c>
      <c r="S31" s="7">
        <v>0</v>
      </c>
      <c r="T31" s="8">
        <f>SUM(F31,H31,J31,L31,N31,P31,R31,S31)</f>
        <v>60</v>
      </c>
    </row>
    <row r="32" spans="1:20" x14ac:dyDescent="0.3">
      <c r="A32">
        <v>27</v>
      </c>
      <c r="B32" t="s">
        <v>355</v>
      </c>
      <c r="C32" t="s">
        <v>356</v>
      </c>
      <c r="D32" t="s">
        <v>74</v>
      </c>
      <c r="E32" s="3">
        <v>21</v>
      </c>
      <c r="F32" s="9">
        <f>VLOOKUP(Tableau25791113[[#This Row],[PLACE QUIMPER]],PointsClassement[],2,FALSE)</f>
        <v>5</v>
      </c>
      <c r="G32" s="5">
        <v>17</v>
      </c>
      <c r="H32" s="9">
        <f>VLOOKUP(Tableau25791113[[#This Row],[PLACE RIEC]],PointsClassement[],2,FALSE)</f>
        <v>20</v>
      </c>
      <c r="I32" s="5" t="s">
        <v>2</v>
      </c>
      <c r="J32" s="9" t="str">
        <f>VLOOKUP(Tableau25791113[[#This Row],[PLACE QUIMPERLE]],PointsClassement[],2,FALSE)</f>
        <v xml:space="preserve"> </v>
      </c>
      <c r="K32" s="5" t="s">
        <v>2</v>
      </c>
      <c r="L32" s="9" t="str">
        <f>VLOOKUP(Tableau25791113[[#This Row],[PLACE ERGUE]],PointsClassement[],2,FALSE)</f>
        <v xml:space="preserve"> </v>
      </c>
      <c r="M32" s="5">
        <v>14</v>
      </c>
      <c r="N32" s="9">
        <f>VLOOKUP(Tableau25791113[[#This Row],[PLACE TREGUNC]],PointsClassement[],2,FALSE)</f>
        <v>35</v>
      </c>
      <c r="O32" s="5" t="s">
        <v>2</v>
      </c>
      <c r="P32" s="9" t="str">
        <f>VLOOKUP(Tableau25791113[[#This Row],[PLACE SCAER]],PointsClassement[],2,FALSE)</f>
        <v xml:space="preserve"> </v>
      </c>
      <c r="Q32" s="5" t="s">
        <v>2</v>
      </c>
      <c r="R32" s="9" t="str">
        <f>VLOOKUP(Tableau25791113[[#This Row],[PLACE GOUEZEC]],PointsClassement[],2,FALSE)</f>
        <v xml:space="preserve"> </v>
      </c>
      <c r="S32" s="7">
        <v>0</v>
      </c>
      <c r="T32" s="8">
        <f>SUM(F32,H32,J32,L32,N32,P32,R32,S32)</f>
        <v>60</v>
      </c>
    </row>
    <row r="33" spans="1:20" x14ac:dyDescent="0.3">
      <c r="A33">
        <v>28</v>
      </c>
      <c r="B33" t="s">
        <v>479</v>
      </c>
      <c r="C33" t="s">
        <v>251</v>
      </c>
      <c r="D33" t="s">
        <v>307</v>
      </c>
      <c r="E33" s="3" t="s">
        <v>2</v>
      </c>
      <c r="F33" s="9" t="str">
        <f>VLOOKUP(Tableau25791113[[#This Row],[PLACE QUIMPER]],PointsClassement[],2,FALSE)</f>
        <v xml:space="preserve"> </v>
      </c>
      <c r="G33" s="5">
        <v>14</v>
      </c>
      <c r="H33" s="9">
        <f>VLOOKUP(Tableau25791113[[#This Row],[PLACE RIEC]],PointsClassement[],2,FALSE)</f>
        <v>35</v>
      </c>
      <c r="I33" s="5">
        <v>17</v>
      </c>
      <c r="J33" s="9">
        <f>VLOOKUP(Tableau25791113[[#This Row],[PLACE QUIMPERLE]],PointsClassement[],2,FALSE)</f>
        <v>20</v>
      </c>
      <c r="K33" s="5">
        <v>23</v>
      </c>
      <c r="L33" s="9">
        <f>VLOOKUP(Tableau25791113[[#This Row],[PLACE ERGUE]],PointsClassement[],2,FALSE)</f>
        <v>5</v>
      </c>
      <c r="M33" s="5" t="s">
        <v>2</v>
      </c>
      <c r="N33" s="9" t="str">
        <f>VLOOKUP(Tableau25791113[[#This Row],[PLACE TREGUNC]],PointsClassement[],2,FALSE)</f>
        <v xml:space="preserve"> </v>
      </c>
      <c r="O33" s="5" t="s">
        <v>2</v>
      </c>
      <c r="P33" s="9" t="str">
        <f>VLOOKUP(Tableau25791113[[#This Row],[PLACE SCAER]],PointsClassement[],2,FALSE)</f>
        <v xml:space="preserve"> </v>
      </c>
      <c r="Q33" s="5" t="s">
        <v>2</v>
      </c>
      <c r="R33" s="9" t="str">
        <f>VLOOKUP(Tableau25791113[[#This Row],[PLACE GOUEZEC]],PointsClassement[],2,FALSE)</f>
        <v xml:space="preserve"> </v>
      </c>
      <c r="S33" s="7">
        <v>0</v>
      </c>
      <c r="T33" s="8">
        <f>SUM(F33,H33,J33,L33,N33,P33,R33,S33)</f>
        <v>60</v>
      </c>
    </row>
    <row r="34" spans="1:20" x14ac:dyDescent="0.3">
      <c r="A34">
        <v>29</v>
      </c>
      <c r="B34" t="s">
        <v>347</v>
      </c>
      <c r="C34" t="s">
        <v>263</v>
      </c>
      <c r="D34" t="s">
        <v>98</v>
      </c>
      <c r="E34" s="3">
        <v>16</v>
      </c>
      <c r="F34" s="9">
        <f>VLOOKUP(Tableau25791113[[#This Row],[PLACE QUIMPER]],PointsClassement[],2,FALSE)</f>
        <v>25</v>
      </c>
      <c r="G34" s="5" t="s">
        <v>2</v>
      </c>
      <c r="H34" s="9" t="str">
        <f>VLOOKUP(Tableau25791113[[#This Row],[PLACE RIEC]],PointsClassement[],2,FALSE)</f>
        <v xml:space="preserve"> </v>
      </c>
      <c r="I34" s="5">
        <v>15</v>
      </c>
      <c r="J34" s="9">
        <f>VLOOKUP(Tableau25791113[[#This Row],[PLACE QUIMPERLE]],PointsClassement[],2,FALSE)</f>
        <v>30</v>
      </c>
      <c r="K34" s="5" t="s">
        <v>2</v>
      </c>
      <c r="L34" s="9" t="str">
        <f>VLOOKUP(Tableau25791113[[#This Row],[PLACE ERGUE]],PointsClassement[],2,FALSE)</f>
        <v xml:space="preserve"> </v>
      </c>
      <c r="M34" s="5" t="s">
        <v>2</v>
      </c>
      <c r="N34" s="9" t="str">
        <f>VLOOKUP(Tableau25791113[[#This Row],[PLACE TREGUNC]],PointsClassement[],2,FALSE)</f>
        <v xml:space="preserve"> </v>
      </c>
      <c r="O34" s="5" t="s">
        <v>2</v>
      </c>
      <c r="P34" s="9" t="str">
        <f>VLOOKUP(Tableau25791113[[#This Row],[PLACE SCAER]],PointsClassement[],2,FALSE)</f>
        <v xml:space="preserve"> </v>
      </c>
      <c r="Q34" s="5" t="s">
        <v>2</v>
      </c>
      <c r="R34" s="9" t="str">
        <f>VLOOKUP(Tableau25791113[[#This Row],[PLACE GOUEZEC]],PointsClassement[],2,FALSE)</f>
        <v xml:space="preserve"> </v>
      </c>
      <c r="S34" s="7">
        <v>0</v>
      </c>
      <c r="T34" s="8">
        <f>SUM(F34,H34,J34,L34,N34,P34,R34,S34)</f>
        <v>55</v>
      </c>
    </row>
    <row r="35" spans="1:20" x14ac:dyDescent="0.3">
      <c r="A35">
        <v>30</v>
      </c>
      <c r="B35" t="s">
        <v>351</v>
      </c>
      <c r="C35" t="s">
        <v>239</v>
      </c>
      <c r="D35" t="s">
        <v>324</v>
      </c>
      <c r="E35" s="3">
        <v>18</v>
      </c>
      <c r="F35" s="9">
        <f>VLOOKUP(Tableau25791113[[#This Row],[PLACE QUIMPER]],PointsClassement[],2,FALSE)</f>
        <v>15</v>
      </c>
      <c r="G35" s="5" t="s">
        <v>2</v>
      </c>
      <c r="H35" s="9" t="str">
        <f>VLOOKUP(Tableau25791113[[#This Row],[PLACE RIEC]],PointsClassement[],2,FALSE)</f>
        <v xml:space="preserve"> </v>
      </c>
      <c r="I35" s="5">
        <v>18</v>
      </c>
      <c r="J35" s="9">
        <f>VLOOKUP(Tableau25791113[[#This Row],[PLACE QUIMPERLE]],PointsClassement[],2,FALSE)</f>
        <v>15</v>
      </c>
      <c r="K35" s="5">
        <v>17</v>
      </c>
      <c r="L35" s="9">
        <f>VLOOKUP(Tableau25791113[[#This Row],[PLACE ERGUE]],PointsClassement[],2,FALSE)</f>
        <v>20</v>
      </c>
      <c r="M35" s="5" t="s">
        <v>2</v>
      </c>
      <c r="N35" s="9" t="str">
        <f>VLOOKUP(Tableau25791113[[#This Row],[PLACE TREGUNC]],PointsClassement[],2,FALSE)</f>
        <v xml:space="preserve"> </v>
      </c>
      <c r="O35" s="5" t="s">
        <v>2</v>
      </c>
      <c r="P35" s="9" t="str">
        <f>VLOOKUP(Tableau25791113[[#This Row],[PLACE SCAER]],PointsClassement[],2,FALSE)</f>
        <v xml:space="preserve"> </v>
      </c>
      <c r="Q35" s="5" t="s">
        <v>2</v>
      </c>
      <c r="R35" s="9" t="str">
        <f>VLOOKUP(Tableau25791113[[#This Row],[PLACE GOUEZEC]],PointsClassement[],2,FALSE)</f>
        <v xml:space="preserve"> </v>
      </c>
      <c r="S35" s="7">
        <v>0</v>
      </c>
      <c r="T35" s="8">
        <f>SUM(F35,H35,J35,L35,N35,P35,R35,S35)</f>
        <v>50</v>
      </c>
    </row>
    <row r="36" spans="1:20" x14ac:dyDescent="0.3">
      <c r="A36">
        <v>31</v>
      </c>
      <c r="B36" t="s">
        <v>261</v>
      </c>
      <c r="C36" t="s">
        <v>138</v>
      </c>
      <c r="D36" t="s">
        <v>80</v>
      </c>
      <c r="E36" s="3" t="s">
        <v>2</v>
      </c>
      <c r="F36" s="9" t="str">
        <f>VLOOKUP(Tableau25791113[[#This Row],[PLACE QUIMPER]],PointsClassement[],2,FALSE)</f>
        <v xml:space="preserve"> </v>
      </c>
      <c r="G36" s="5" t="s">
        <v>2</v>
      </c>
      <c r="H36" s="9" t="str">
        <f>VLOOKUP(Tableau25791113[[#This Row],[PLACE RIEC]],PointsClassement[],2,FALSE)</f>
        <v xml:space="preserve"> </v>
      </c>
      <c r="I36" s="5" t="s">
        <v>2</v>
      </c>
      <c r="J36" s="9" t="str">
        <f>VLOOKUP(Tableau25791113[[#This Row],[PLACE QUIMPERLE]],PointsClassement[],2,FALSE)</f>
        <v xml:space="preserve"> </v>
      </c>
      <c r="K36" s="5" t="s">
        <v>2</v>
      </c>
      <c r="L36" s="9" t="str">
        <f>VLOOKUP(Tableau25791113[[#This Row],[PLACE ERGUE]],PointsClassement[],2,FALSE)</f>
        <v xml:space="preserve"> </v>
      </c>
      <c r="M36" s="5">
        <v>12</v>
      </c>
      <c r="N36" s="9">
        <f>VLOOKUP(Tableau25791113[[#This Row],[PLACE TREGUNC]],PointsClassement[],2,FALSE)</f>
        <v>45</v>
      </c>
      <c r="O36" s="5" t="s">
        <v>2</v>
      </c>
      <c r="P36" s="9" t="str">
        <f>VLOOKUP(Tableau25791113[[#This Row],[PLACE SCAER]],PointsClassement[],2,FALSE)</f>
        <v xml:space="preserve"> </v>
      </c>
      <c r="Q36" s="5" t="s">
        <v>2</v>
      </c>
      <c r="R36" s="9" t="str">
        <f>VLOOKUP(Tableau25791113[[#This Row],[PLACE GOUEZEC]],PointsClassement[],2,FALSE)</f>
        <v xml:space="preserve"> </v>
      </c>
      <c r="S36" s="7">
        <v>0</v>
      </c>
      <c r="T36" s="8">
        <f>SUM(F36,H36,J36,L36,N36,P36,R36,S36)</f>
        <v>45</v>
      </c>
    </row>
    <row r="37" spans="1:20" x14ac:dyDescent="0.3">
      <c r="A37">
        <v>32</v>
      </c>
      <c r="B37" t="s">
        <v>288</v>
      </c>
      <c r="C37" t="s">
        <v>357</v>
      </c>
      <c r="D37" t="s">
        <v>85</v>
      </c>
      <c r="E37" s="3">
        <v>22</v>
      </c>
      <c r="F37" s="9">
        <f>VLOOKUP(Tableau25791113[[#This Row],[PLACE QUIMPER]],PointsClassement[],2,FALSE)</f>
        <v>5</v>
      </c>
      <c r="G37" s="5" t="s">
        <v>2</v>
      </c>
      <c r="H37" s="9" t="str">
        <f>VLOOKUP(Tableau25791113[[#This Row],[PLACE RIEC]],PointsClassement[],2,FALSE)</f>
        <v xml:space="preserve"> </v>
      </c>
      <c r="I37" s="5">
        <v>19</v>
      </c>
      <c r="J37" s="9">
        <f>VLOOKUP(Tableau25791113[[#This Row],[PLACE QUIMPERLE]],PointsClassement[],2,FALSE)</f>
        <v>10</v>
      </c>
      <c r="K37" s="5">
        <v>27</v>
      </c>
      <c r="L37" s="9">
        <f>VLOOKUP(Tableau25791113[[#This Row],[PLACE ERGUE]],PointsClassement[],2,FALSE)</f>
        <v>5</v>
      </c>
      <c r="M37" s="5">
        <v>16</v>
      </c>
      <c r="N37" s="9">
        <f>VLOOKUP(Tableau25791113[[#This Row],[PLACE TREGUNC]],PointsClassement[],2,FALSE)</f>
        <v>25</v>
      </c>
      <c r="O37" s="5" t="s">
        <v>2</v>
      </c>
      <c r="P37" s="9" t="str">
        <f>VLOOKUP(Tableau25791113[[#This Row],[PLACE SCAER]],PointsClassement[],2,FALSE)</f>
        <v xml:space="preserve"> </v>
      </c>
      <c r="Q37" s="5" t="s">
        <v>2</v>
      </c>
      <c r="R37" s="9" t="str">
        <f>VLOOKUP(Tableau25791113[[#This Row],[PLACE GOUEZEC]],PointsClassement[],2,FALSE)</f>
        <v xml:space="preserve"> </v>
      </c>
      <c r="S37" s="7">
        <v>0</v>
      </c>
      <c r="T37" s="8">
        <f>SUM(F37,H37,J37,L37,N37,P37,R37,S37)</f>
        <v>45</v>
      </c>
    </row>
    <row r="38" spans="1:20" x14ac:dyDescent="0.3">
      <c r="A38">
        <v>33</v>
      </c>
      <c r="B38" t="s">
        <v>476</v>
      </c>
      <c r="C38" t="s">
        <v>477</v>
      </c>
      <c r="D38" t="s">
        <v>370</v>
      </c>
      <c r="E38" s="3" t="s">
        <v>2</v>
      </c>
      <c r="F38" s="9" t="str">
        <f>VLOOKUP(Tableau25791113[[#This Row],[PLACE QUIMPER]],PointsClassement[],2,FALSE)</f>
        <v xml:space="preserve"> </v>
      </c>
      <c r="G38" s="5">
        <v>12</v>
      </c>
      <c r="H38" s="9">
        <f>VLOOKUP(Tableau25791113[[#This Row],[PLACE RIEC]],PointsClassement[],2,FALSE)</f>
        <v>45</v>
      </c>
      <c r="I38" s="5" t="s">
        <v>2</v>
      </c>
      <c r="J38" s="9" t="str">
        <f>VLOOKUP(Tableau25791113[[#This Row],[PLACE QUIMPERLE]],PointsClassement[],2,FALSE)</f>
        <v xml:space="preserve"> </v>
      </c>
      <c r="K38" s="5" t="s">
        <v>2</v>
      </c>
      <c r="L38" s="9" t="str">
        <f>VLOOKUP(Tableau25791113[[#This Row],[PLACE ERGUE]],PointsClassement[],2,FALSE)</f>
        <v xml:space="preserve"> </v>
      </c>
      <c r="M38" s="5" t="s">
        <v>2</v>
      </c>
      <c r="N38" s="9" t="str">
        <f>VLOOKUP(Tableau25791113[[#This Row],[PLACE TREGUNC]],PointsClassement[],2,FALSE)</f>
        <v xml:space="preserve"> </v>
      </c>
      <c r="O38" s="5" t="s">
        <v>2</v>
      </c>
      <c r="P38" s="9" t="str">
        <f>VLOOKUP(Tableau25791113[[#This Row],[PLACE SCAER]],PointsClassement[],2,FALSE)</f>
        <v xml:space="preserve"> </v>
      </c>
      <c r="Q38" s="5" t="s">
        <v>2</v>
      </c>
      <c r="R38" s="9" t="str">
        <f>VLOOKUP(Tableau25791113[[#This Row],[PLACE GOUEZEC]],PointsClassement[],2,FALSE)</f>
        <v xml:space="preserve"> </v>
      </c>
      <c r="S38" s="7">
        <v>0</v>
      </c>
      <c r="T38" s="8">
        <f>SUM(F38,H38,J38,L38,N38,P38,R38,S38)</f>
        <v>45</v>
      </c>
    </row>
    <row r="39" spans="1:20" x14ac:dyDescent="0.3">
      <c r="A39">
        <v>34</v>
      </c>
      <c r="B39" t="s">
        <v>220</v>
      </c>
      <c r="C39" t="s">
        <v>354</v>
      </c>
      <c r="D39" t="s">
        <v>108</v>
      </c>
      <c r="E39" s="3">
        <v>20</v>
      </c>
      <c r="F39" s="9">
        <f>VLOOKUP(Tableau25791113[[#This Row],[PLACE QUIMPER]],PointsClassement[],2,FALSE)</f>
        <v>5</v>
      </c>
      <c r="G39" s="5">
        <v>16</v>
      </c>
      <c r="H39" s="9">
        <f>VLOOKUP(Tableau25791113[[#This Row],[PLACE RIEC]],PointsClassement[],2,FALSE)</f>
        <v>25</v>
      </c>
      <c r="I39" s="5">
        <v>21</v>
      </c>
      <c r="J39" s="9">
        <f>VLOOKUP(Tableau25791113[[#This Row],[PLACE QUIMPERLE]],PointsClassement[],2,FALSE)</f>
        <v>5</v>
      </c>
      <c r="K39" s="5" t="s">
        <v>2</v>
      </c>
      <c r="L39" s="9" t="str">
        <f>VLOOKUP(Tableau25791113[[#This Row],[PLACE ERGUE]],PointsClassement[],2,FALSE)</f>
        <v xml:space="preserve"> </v>
      </c>
      <c r="M39" s="5">
        <v>20</v>
      </c>
      <c r="N39" s="9">
        <f>VLOOKUP(Tableau25791113[[#This Row],[PLACE TREGUNC]],PointsClassement[],2,FALSE)</f>
        <v>5</v>
      </c>
      <c r="O39" s="5" t="s">
        <v>2</v>
      </c>
      <c r="P39" s="9" t="str">
        <f>VLOOKUP(Tableau25791113[[#This Row],[PLACE SCAER]],PointsClassement[],2,FALSE)</f>
        <v xml:space="preserve"> </v>
      </c>
      <c r="Q39" s="5" t="s">
        <v>2</v>
      </c>
      <c r="R39" s="9" t="str">
        <f>VLOOKUP(Tableau25791113[[#This Row],[PLACE GOUEZEC]],PointsClassement[],2,FALSE)</f>
        <v xml:space="preserve"> </v>
      </c>
      <c r="S39" s="7">
        <v>0</v>
      </c>
      <c r="T39" s="8">
        <f>SUM(F39,H39,J39,L39,N39,P39,R39,S39)</f>
        <v>40</v>
      </c>
    </row>
    <row r="40" spans="1:20" x14ac:dyDescent="0.3">
      <c r="A40">
        <v>35</v>
      </c>
      <c r="B40" t="s">
        <v>527</v>
      </c>
      <c r="C40" t="s">
        <v>73</v>
      </c>
      <c r="D40" t="s">
        <v>573</v>
      </c>
      <c r="E40" s="3" t="s">
        <v>2</v>
      </c>
      <c r="F40" s="9" t="str">
        <f>VLOOKUP(Tableau25791113[[#This Row],[PLACE QUIMPER]],PointsClassement[],2,FALSE)</f>
        <v xml:space="preserve"> </v>
      </c>
      <c r="G40" s="5" t="s">
        <v>2</v>
      </c>
      <c r="H40" s="9" t="str">
        <f>VLOOKUP(Tableau25791113[[#This Row],[PLACE RIEC]],PointsClassement[],2,FALSE)</f>
        <v xml:space="preserve"> </v>
      </c>
      <c r="I40" s="5" t="s">
        <v>2</v>
      </c>
      <c r="J40" s="9" t="str">
        <f>VLOOKUP(Tableau25791113[[#This Row],[PLACE QUIMPERLE]],PointsClassement[],2,FALSE)</f>
        <v xml:space="preserve"> </v>
      </c>
      <c r="K40" s="5">
        <v>13</v>
      </c>
      <c r="L40" s="9">
        <f>VLOOKUP(Tableau25791113[[#This Row],[PLACE ERGUE]],PointsClassement[],2,FALSE)</f>
        <v>40</v>
      </c>
      <c r="M40" s="5" t="s">
        <v>2</v>
      </c>
      <c r="N40" s="9" t="str">
        <f>VLOOKUP(Tableau25791113[[#This Row],[PLACE TREGUNC]],PointsClassement[],2,FALSE)</f>
        <v xml:space="preserve"> </v>
      </c>
      <c r="O40" s="5" t="s">
        <v>2</v>
      </c>
      <c r="P40" s="9" t="str">
        <f>VLOOKUP(Tableau25791113[[#This Row],[PLACE SCAER]],PointsClassement[],2,FALSE)</f>
        <v xml:space="preserve"> </v>
      </c>
      <c r="Q40" s="5" t="s">
        <v>2</v>
      </c>
      <c r="R40" s="9" t="str">
        <f>VLOOKUP(Tableau25791113[[#This Row],[PLACE GOUEZEC]],PointsClassement[],2,FALSE)</f>
        <v xml:space="preserve"> </v>
      </c>
      <c r="S40" s="7">
        <v>0</v>
      </c>
      <c r="T40" s="8">
        <f>SUM(F40,H40,J40,L40,N40,P40,R40,S40)</f>
        <v>40</v>
      </c>
    </row>
    <row r="41" spans="1:20" x14ac:dyDescent="0.3">
      <c r="A41">
        <v>36</v>
      </c>
      <c r="B41" t="s">
        <v>480</v>
      </c>
      <c r="C41" t="s">
        <v>481</v>
      </c>
      <c r="D41" t="s">
        <v>80</v>
      </c>
      <c r="E41" s="3" t="s">
        <v>2</v>
      </c>
      <c r="F41" s="9" t="str">
        <f>VLOOKUP(Tableau25791113[[#This Row],[PLACE QUIMPER]],PointsClassement[],2,FALSE)</f>
        <v xml:space="preserve"> </v>
      </c>
      <c r="G41" s="5">
        <v>15</v>
      </c>
      <c r="H41" s="9">
        <f>VLOOKUP(Tableau25791113[[#This Row],[PLACE RIEC]],PointsClassement[],2,FALSE)</f>
        <v>30</v>
      </c>
      <c r="I41" s="5" t="s">
        <v>2</v>
      </c>
      <c r="J41" s="9" t="str">
        <f>VLOOKUP(Tableau25791113[[#This Row],[PLACE QUIMPERLE]],PointsClassement[],2,FALSE)</f>
        <v xml:space="preserve"> </v>
      </c>
      <c r="K41" s="5">
        <v>25</v>
      </c>
      <c r="L41" s="9">
        <f>VLOOKUP(Tableau25791113[[#This Row],[PLACE ERGUE]],PointsClassement[],2,FALSE)</f>
        <v>5</v>
      </c>
      <c r="M41" s="5" t="s">
        <v>3</v>
      </c>
      <c r="N41" s="9">
        <f>VLOOKUP(Tableau25791113[[#This Row],[PLACE TREGUNC]],PointsClassement[],2,FALSE)</f>
        <v>5</v>
      </c>
      <c r="O41" s="5" t="s">
        <v>2</v>
      </c>
      <c r="P41" s="9" t="str">
        <f>VLOOKUP(Tableau25791113[[#This Row],[PLACE SCAER]],PointsClassement[],2,FALSE)</f>
        <v xml:space="preserve"> </v>
      </c>
      <c r="Q41" s="5" t="s">
        <v>2</v>
      </c>
      <c r="R41" s="9" t="str">
        <f>VLOOKUP(Tableau25791113[[#This Row],[PLACE GOUEZEC]],PointsClassement[],2,FALSE)</f>
        <v xml:space="preserve"> </v>
      </c>
      <c r="S41" s="7">
        <v>0</v>
      </c>
      <c r="T41" s="8">
        <f>SUM(F41,H41,J41,L41,N41,P41,R41,S41)</f>
        <v>40</v>
      </c>
    </row>
    <row r="42" spans="1:20" x14ac:dyDescent="0.3">
      <c r="A42">
        <v>37</v>
      </c>
      <c r="B42" t="s">
        <v>482</v>
      </c>
      <c r="C42" t="s">
        <v>109</v>
      </c>
      <c r="D42" t="s">
        <v>74</v>
      </c>
      <c r="E42" s="3" t="s">
        <v>2</v>
      </c>
      <c r="F42" s="9" t="str">
        <f>VLOOKUP(Tableau25791113[[#This Row],[PLACE QUIMPER]],PointsClassement[],2,FALSE)</f>
        <v xml:space="preserve"> </v>
      </c>
      <c r="G42" s="5">
        <v>18</v>
      </c>
      <c r="H42" s="9">
        <f>VLOOKUP(Tableau25791113[[#This Row],[PLACE RIEC]],PointsClassement[],2,FALSE)</f>
        <v>15</v>
      </c>
      <c r="I42" s="5">
        <v>25</v>
      </c>
      <c r="J42" s="9">
        <f>VLOOKUP(Tableau25791113[[#This Row],[PLACE QUIMPERLE]],PointsClassement[],2,FALSE)</f>
        <v>5</v>
      </c>
      <c r="K42" s="5">
        <v>28</v>
      </c>
      <c r="L42" s="9">
        <f>VLOOKUP(Tableau25791113[[#This Row],[PLACE ERGUE]],PointsClassement[],2,FALSE)</f>
        <v>5</v>
      </c>
      <c r="M42" s="5">
        <v>19</v>
      </c>
      <c r="N42" s="9">
        <f>VLOOKUP(Tableau25791113[[#This Row],[PLACE TREGUNC]],PointsClassement[],2,FALSE)</f>
        <v>10</v>
      </c>
      <c r="O42" s="5" t="s">
        <v>2</v>
      </c>
      <c r="P42" s="9" t="str">
        <f>VLOOKUP(Tableau25791113[[#This Row],[PLACE SCAER]],PointsClassement[],2,FALSE)</f>
        <v xml:space="preserve"> </v>
      </c>
      <c r="Q42" s="5" t="s">
        <v>2</v>
      </c>
      <c r="R42" s="9" t="str">
        <f>VLOOKUP(Tableau25791113[[#This Row],[PLACE GOUEZEC]],PointsClassement[],2,FALSE)</f>
        <v xml:space="preserve"> </v>
      </c>
      <c r="S42" s="7">
        <v>0</v>
      </c>
      <c r="T42" s="8">
        <f>SUM(F42,H42,J42,L42,N42,P42,R42,S42)</f>
        <v>35</v>
      </c>
    </row>
    <row r="43" spans="1:20" x14ac:dyDescent="0.3">
      <c r="A43">
        <v>38</v>
      </c>
      <c r="B43" t="s">
        <v>599</v>
      </c>
      <c r="C43" t="s">
        <v>138</v>
      </c>
      <c r="D43" t="s">
        <v>339</v>
      </c>
      <c r="E43" s="3" t="s">
        <v>2</v>
      </c>
      <c r="F43" s="9" t="str">
        <f>VLOOKUP(Tableau25791113[[#This Row],[PLACE QUIMPER]],PointsClassement[],2,FALSE)</f>
        <v xml:space="preserve"> </v>
      </c>
      <c r="G43" s="5" t="s">
        <v>2</v>
      </c>
      <c r="H43" s="9" t="str">
        <f>VLOOKUP(Tableau25791113[[#This Row],[PLACE RIEC]],PointsClassement[],2,FALSE)</f>
        <v xml:space="preserve"> </v>
      </c>
      <c r="I43" s="5" t="s">
        <v>2</v>
      </c>
      <c r="J43" s="9" t="str">
        <f>VLOOKUP(Tableau25791113[[#This Row],[PLACE QUIMPERLE]],PointsClassement[],2,FALSE)</f>
        <v xml:space="preserve"> </v>
      </c>
      <c r="K43" s="5" t="s">
        <v>2</v>
      </c>
      <c r="L43" s="9" t="str">
        <f>VLOOKUP(Tableau25791113[[#This Row],[PLACE ERGUE]],PointsClassement[],2,FALSE)</f>
        <v xml:space="preserve"> </v>
      </c>
      <c r="M43" s="5">
        <v>15</v>
      </c>
      <c r="N43" s="9">
        <f>VLOOKUP(Tableau25791113[[#This Row],[PLACE TREGUNC]],PointsClassement[],2,FALSE)</f>
        <v>30</v>
      </c>
      <c r="O43" s="5" t="s">
        <v>2</v>
      </c>
      <c r="P43" s="9" t="str">
        <f>VLOOKUP(Tableau25791113[[#This Row],[PLACE SCAER]],PointsClassement[],2,FALSE)</f>
        <v xml:space="preserve"> </v>
      </c>
      <c r="Q43" s="5" t="s">
        <v>2</v>
      </c>
      <c r="R43" s="9" t="str">
        <f>VLOOKUP(Tableau25791113[[#This Row],[PLACE GOUEZEC]],PointsClassement[],2,FALSE)</f>
        <v xml:space="preserve"> </v>
      </c>
      <c r="S43" s="7">
        <v>0</v>
      </c>
      <c r="T43" s="8">
        <f>SUM(F43,H43,J43,L43,N43,P43,R43,S43)</f>
        <v>30</v>
      </c>
    </row>
    <row r="44" spans="1:20" x14ac:dyDescent="0.3">
      <c r="A44">
        <v>39</v>
      </c>
      <c r="B44" t="s">
        <v>185</v>
      </c>
      <c r="C44" t="s">
        <v>358</v>
      </c>
      <c r="D44" t="s">
        <v>187</v>
      </c>
      <c r="E44" s="3">
        <v>23</v>
      </c>
      <c r="F44" s="9">
        <f>VLOOKUP(Tableau25791113[[#This Row],[PLACE QUIMPER]],PointsClassement[],2,FALSE)</f>
        <v>5</v>
      </c>
      <c r="G44" s="5" t="s">
        <v>3</v>
      </c>
      <c r="H44" s="9">
        <f>VLOOKUP(Tableau25791113[[#This Row],[PLACE RIEC]],PointsClassement[],2,FALSE)</f>
        <v>5</v>
      </c>
      <c r="I44" s="5" t="s">
        <v>2</v>
      </c>
      <c r="J44" s="9" t="str">
        <f>VLOOKUP(Tableau25791113[[#This Row],[PLACE QUIMPERLE]],PointsClassement[],2,FALSE)</f>
        <v xml:space="preserve"> </v>
      </c>
      <c r="K44" s="5">
        <v>29</v>
      </c>
      <c r="L44" s="9">
        <f>VLOOKUP(Tableau25791113[[#This Row],[PLACE ERGUE]],PointsClassement[],2,FALSE)</f>
        <v>5</v>
      </c>
      <c r="M44" s="5">
        <v>18</v>
      </c>
      <c r="N44" s="9">
        <f>VLOOKUP(Tableau25791113[[#This Row],[PLACE TREGUNC]],PointsClassement[],2,FALSE)</f>
        <v>15</v>
      </c>
      <c r="O44" s="5" t="s">
        <v>2</v>
      </c>
      <c r="P44" s="9" t="str">
        <f>VLOOKUP(Tableau25791113[[#This Row],[PLACE SCAER]],PointsClassement[],2,FALSE)</f>
        <v xml:space="preserve"> </v>
      </c>
      <c r="Q44" s="5" t="s">
        <v>2</v>
      </c>
      <c r="R44" s="9" t="str">
        <f>VLOOKUP(Tableau25791113[[#This Row],[PLACE GOUEZEC]],PointsClassement[],2,FALSE)</f>
        <v xml:space="preserve"> </v>
      </c>
      <c r="S44" s="7">
        <v>0</v>
      </c>
      <c r="T44" s="8">
        <f>SUM(F44,H44,J44,L44,N44,P44,R44,S44)</f>
        <v>30</v>
      </c>
    </row>
    <row r="45" spans="1:20" x14ac:dyDescent="0.3">
      <c r="A45">
        <v>40</v>
      </c>
      <c r="B45" t="s">
        <v>580</v>
      </c>
      <c r="C45" t="s">
        <v>581</v>
      </c>
      <c r="D45" t="s">
        <v>205</v>
      </c>
      <c r="E45" s="3" t="s">
        <v>2</v>
      </c>
      <c r="F45" s="9" t="str">
        <f>VLOOKUP(Tableau25791113[[#This Row],[PLACE QUIMPER]],PointsClassement[],2,FALSE)</f>
        <v xml:space="preserve"> </v>
      </c>
      <c r="G45" s="5" t="s">
        <v>2</v>
      </c>
      <c r="H45" s="9" t="str">
        <f>VLOOKUP(Tableau25791113[[#This Row],[PLACE RIEC]],PointsClassement[],2,FALSE)</f>
        <v xml:space="preserve"> </v>
      </c>
      <c r="I45" s="5" t="s">
        <v>2</v>
      </c>
      <c r="J45" s="9" t="str">
        <f>VLOOKUP(Tableau25791113[[#This Row],[PLACE QUIMPERLE]],PointsClassement[],2,FALSE)</f>
        <v xml:space="preserve"> </v>
      </c>
      <c r="K45" s="5">
        <v>30</v>
      </c>
      <c r="L45" s="9">
        <f>VLOOKUP(Tableau25791113[[#This Row],[PLACE ERGUE]],PointsClassement[],2,FALSE)</f>
        <v>5</v>
      </c>
      <c r="M45" s="5">
        <v>17</v>
      </c>
      <c r="N45" s="9">
        <f>VLOOKUP(Tableau25791113[[#This Row],[PLACE TREGUNC]],PointsClassement[],2,FALSE)</f>
        <v>20</v>
      </c>
      <c r="O45" s="5" t="s">
        <v>2</v>
      </c>
      <c r="P45" s="9" t="str">
        <f>VLOOKUP(Tableau25791113[[#This Row],[PLACE SCAER]],PointsClassement[],2,FALSE)</f>
        <v xml:space="preserve"> </v>
      </c>
      <c r="Q45" s="5" t="s">
        <v>2</v>
      </c>
      <c r="R45" s="9" t="str">
        <f>VLOOKUP(Tableau25791113[[#This Row],[PLACE GOUEZEC]],PointsClassement[],2,FALSE)</f>
        <v xml:space="preserve"> </v>
      </c>
      <c r="S45" s="7">
        <v>0</v>
      </c>
      <c r="T45" s="8">
        <f>SUM(F45,H45,J45,L45,N45,P45,R45,S45)</f>
        <v>25</v>
      </c>
    </row>
    <row r="46" spans="1:20" x14ac:dyDescent="0.3">
      <c r="A46">
        <v>41</v>
      </c>
      <c r="B46" t="s">
        <v>526</v>
      </c>
      <c r="C46" t="s">
        <v>224</v>
      </c>
      <c r="D46" t="s">
        <v>365</v>
      </c>
      <c r="E46" s="3">
        <v>26</v>
      </c>
      <c r="F46" s="9">
        <f>VLOOKUP(Tableau25791113[[#This Row],[PLACE QUIMPER]],PointsClassement[],2,FALSE)</f>
        <v>5</v>
      </c>
      <c r="G46" s="5">
        <v>20</v>
      </c>
      <c r="H46" s="9">
        <f>VLOOKUP(Tableau25791113[[#This Row],[PLACE RIEC]],PointsClassement[],2,FALSE)</f>
        <v>5</v>
      </c>
      <c r="I46" s="5">
        <v>24</v>
      </c>
      <c r="J46" s="9">
        <f>VLOOKUP(Tableau25791113[[#This Row],[PLACE QUIMPERLE]],PointsClassement[],2,FALSE)</f>
        <v>5</v>
      </c>
      <c r="K46" s="5">
        <v>32</v>
      </c>
      <c r="L46" s="9">
        <f>VLOOKUP(Tableau25791113[[#This Row],[PLACE ERGUE]],PointsClassement[],2,FALSE)</f>
        <v>5</v>
      </c>
      <c r="M46" s="5">
        <v>21</v>
      </c>
      <c r="N46" s="9">
        <f>VLOOKUP(Tableau25791113[[#This Row],[PLACE TREGUNC]],PointsClassement[],2,FALSE)</f>
        <v>5</v>
      </c>
      <c r="O46" s="5" t="s">
        <v>2</v>
      </c>
      <c r="P46" s="9" t="str">
        <f>VLOOKUP(Tableau25791113[[#This Row],[PLACE SCAER]],PointsClassement[],2,FALSE)</f>
        <v xml:space="preserve"> </v>
      </c>
      <c r="Q46" s="5" t="s">
        <v>2</v>
      </c>
      <c r="R46" s="9" t="str">
        <f>VLOOKUP(Tableau25791113[[#This Row],[PLACE GOUEZEC]],PointsClassement[],2,FALSE)</f>
        <v xml:space="preserve"> </v>
      </c>
      <c r="S46" s="7"/>
      <c r="T46" s="8">
        <f>SUM(F46,H46,J46,L46,N46,P46,R46,S46)</f>
        <v>25</v>
      </c>
    </row>
    <row r="47" spans="1:20" x14ac:dyDescent="0.3">
      <c r="A47">
        <v>42</v>
      </c>
      <c r="B47" t="s">
        <v>366</v>
      </c>
      <c r="C47" t="s">
        <v>367</v>
      </c>
      <c r="D47" t="s">
        <v>114</v>
      </c>
      <c r="E47" s="3">
        <v>27</v>
      </c>
      <c r="F47" s="9">
        <f>VLOOKUP(Tableau25791113[[#This Row],[PLACE QUIMPER]],PointsClassement[],2,FALSE)</f>
        <v>5</v>
      </c>
      <c r="G47" s="5">
        <v>21</v>
      </c>
      <c r="H47" s="9">
        <f>VLOOKUP(Tableau25791113[[#This Row],[PLACE RIEC]],PointsClassement[],2,FALSE)</f>
        <v>5</v>
      </c>
      <c r="I47" s="5">
        <v>26</v>
      </c>
      <c r="J47" s="9">
        <f>VLOOKUP(Tableau25791113[[#This Row],[PLACE QUIMPERLE]],PointsClassement[],2,FALSE)</f>
        <v>5</v>
      </c>
      <c r="K47" s="5">
        <v>33</v>
      </c>
      <c r="L47" s="9">
        <f>VLOOKUP(Tableau25791113[[#This Row],[PLACE ERGUE]],PointsClassement[],2,FALSE)</f>
        <v>5</v>
      </c>
      <c r="M47" s="5">
        <v>22</v>
      </c>
      <c r="N47" s="9">
        <f>VLOOKUP(Tableau25791113[[#This Row],[PLACE TREGUNC]],PointsClassement[],2,FALSE)</f>
        <v>5</v>
      </c>
      <c r="O47" s="5" t="s">
        <v>2</v>
      </c>
      <c r="P47" s="9" t="str">
        <f>VLOOKUP(Tableau25791113[[#This Row],[PLACE SCAER]],PointsClassement[],2,FALSE)</f>
        <v xml:space="preserve"> </v>
      </c>
      <c r="Q47" s="5" t="s">
        <v>2</v>
      </c>
      <c r="R47" s="9" t="str">
        <f>VLOOKUP(Tableau25791113[[#This Row],[PLACE GOUEZEC]],PointsClassement[],2,FALSE)</f>
        <v xml:space="preserve"> </v>
      </c>
      <c r="S47" s="7"/>
      <c r="T47" s="8">
        <f>SUM(F47,H47,J47,L47,N47,P47,R47,S47)</f>
        <v>25</v>
      </c>
    </row>
    <row r="48" spans="1:20" x14ac:dyDescent="0.3">
      <c r="A48">
        <v>43</v>
      </c>
      <c r="B48" t="s">
        <v>361</v>
      </c>
      <c r="C48" t="s">
        <v>362</v>
      </c>
      <c r="D48" t="s">
        <v>127</v>
      </c>
      <c r="E48" s="3">
        <v>24</v>
      </c>
      <c r="F48" s="9">
        <f>VLOOKUP(Tableau25791113[[#This Row],[PLACE QUIMPER]],PointsClassement[],2,FALSE)</f>
        <v>5</v>
      </c>
      <c r="G48" s="5">
        <v>19</v>
      </c>
      <c r="H48" s="9">
        <f>VLOOKUP(Tableau25791113[[#This Row],[PLACE RIEC]],PointsClassement[],2,FALSE)</f>
        <v>10</v>
      </c>
      <c r="I48" s="5">
        <v>23</v>
      </c>
      <c r="J48" s="9">
        <f>VLOOKUP(Tableau25791113[[#This Row],[PLACE QUIMPERLE]],PointsClassement[],2,FALSE)</f>
        <v>5</v>
      </c>
      <c r="K48" s="5">
        <v>31</v>
      </c>
      <c r="L48" s="9">
        <f>VLOOKUP(Tableau25791113[[#This Row],[PLACE ERGUE]],PointsClassement[],2,FALSE)</f>
        <v>5</v>
      </c>
      <c r="M48" s="5" t="s">
        <v>2</v>
      </c>
      <c r="N48" s="9" t="str">
        <f>VLOOKUP(Tableau25791113[[#This Row],[PLACE TREGUNC]],PointsClassement[],2,FALSE)</f>
        <v xml:space="preserve"> </v>
      </c>
      <c r="O48" s="5" t="s">
        <v>2</v>
      </c>
      <c r="P48" s="9" t="str">
        <f>VLOOKUP(Tableau25791113[[#This Row],[PLACE SCAER]],PointsClassement[],2,FALSE)</f>
        <v xml:space="preserve"> </v>
      </c>
      <c r="Q48" s="5" t="s">
        <v>2</v>
      </c>
      <c r="R48" s="9" t="str">
        <f>VLOOKUP(Tableau25791113[[#This Row],[PLACE GOUEZEC]],PointsClassement[],2,FALSE)</f>
        <v xml:space="preserve"> </v>
      </c>
      <c r="S48" s="7">
        <v>0</v>
      </c>
      <c r="T48" s="8">
        <f>SUM(F48,H48,J48,L48,N48,P48,R48,S48)</f>
        <v>25</v>
      </c>
    </row>
    <row r="49" spans="1:20" x14ac:dyDescent="0.3">
      <c r="A49">
        <v>44</v>
      </c>
      <c r="B49" t="s">
        <v>371</v>
      </c>
      <c r="C49" t="s">
        <v>372</v>
      </c>
      <c r="D49" t="s">
        <v>74</v>
      </c>
      <c r="E49" s="3">
        <v>28</v>
      </c>
      <c r="F49" s="9">
        <f>VLOOKUP(Tableau25791113[[#This Row],[PLACE QUIMPER]],PointsClassement[],2,FALSE)</f>
        <v>5</v>
      </c>
      <c r="G49" s="5" t="s">
        <v>3</v>
      </c>
      <c r="H49" s="9">
        <f>VLOOKUP(Tableau25791113[[#This Row],[PLACE RIEC]],PointsClassement[],2,FALSE)</f>
        <v>5</v>
      </c>
      <c r="I49" s="5" t="s">
        <v>2</v>
      </c>
      <c r="J49" s="9" t="str">
        <f>VLOOKUP(Tableau25791113[[#This Row],[PLACE QUIMPERLE]],PointsClassement[],2,FALSE)</f>
        <v xml:space="preserve"> </v>
      </c>
      <c r="K49" s="5">
        <v>34</v>
      </c>
      <c r="L49" s="9">
        <f>VLOOKUP(Tableau25791113[[#This Row],[PLACE ERGUE]],PointsClassement[],2,FALSE)</f>
        <v>5</v>
      </c>
      <c r="M49" s="5">
        <v>23</v>
      </c>
      <c r="N49" s="9">
        <f>VLOOKUP(Tableau25791113[[#This Row],[PLACE TREGUNC]],PointsClassement[],2,FALSE)</f>
        <v>5</v>
      </c>
      <c r="O49" s="5" t="s">
        <v>2</v>
      </c>
      <c r="P49" s="9" t="str">
        <f>VLOOKUP(Tableau25791113[[#This Row],[PLACE SCAER]],PointsClassement[],2,FALSE)</f>
        <v xml:space="preserve"> </v>
      </c>
      <c r="Q49" s="5" t="s">
        <v>2</v>
      </c>
      <c r="R49" s="9" t="str">
        <f>VLOOKUP(Tableau25791113[[#This Row],[PLACE GOUEZEC]],PointsClassement[],2,FALSE)</f>
        <v xml:space="preserve"> </v>
      </c>
      <c r="S49" s="7">
        <v>0</v>
      </c>
      <c r="T49" s="8">
        <f>SUM(F49,H49,J49,L49,N49,P49,R49,S49)</f>
        <v>20</v>
      </c>
    </row>
    <row r="50" spans="1:20" x14ac:dyDescent="0.3">
      <c r="A50">
        <v>45</v>
      </c>
      <c r="B50" t="s">
        <v>78</v>
      </c>
      <c r="C50" t="s">
        <v>176</v>
      </c>
      <c r="D50" t="s">
        <v>80</v>
      </c>
      <c r="E50" s="3">
        <v>25</v>
      </c>
      <c r="F50" s="9">
        <f>VLOOKUP(Tableau25791113[[#This Row],[PLACE QUIMPER]],PointsClassement[],2,FALSE)</f>
        <v>5</v>
      </c>
      <c r="G50" s="5" t="s">
        <v>2</v>
      </c>
      <c r="H50" s="9" t="str">
        <f>VLOOKUP(Tableau25791113[[#This Row],[PLACE RIEC]],PointsClassement[],2,FALSE)</f>
        <v xml:space="preserve"> </v>
      </c>
      <c r="I50" s="5">
        <v>22</v>
      </c>
      <c r="J50" s="9">
        <f>VLOOKUP(Tableau25791113[[#This Row],[PLACE QUIMPERLE]],PointsClassement[],2,FALSE)</f>
        <v>5</v>
      </c>
      <c r="K50" s="5" t="s">
        <v>2</v>
      </c>
      <c r="L50" s="9" t="str">
        <f>VLOOKUP(Tableau25791113[[#This Row],[PLACE ERGUE]],PointsClassement[],2,FALSE)</f>
        <v xml:space="preserve"> </v>
      </c>
      <c r="M50" s="5" t="s">
        <v>2</v>
      </c>
      <c r="N50" s="9" t="str">
        <f>VLOOKUP(Tableau25791113[[#This Row],[PLACE TREGUNC]],PointsClassement[],2,FALSE)</f>
        <v xml:space="preserve"> </v>
      </c>
      <c r="O50" s="5" t="s">
        <v>2</v>
      </c>
      <c r="P50" s="9" t="str">
        <f>VLOOKUP(Tableau25791113[[#This Row],[PLACE SCAER]],PointsClassement[],2,FALSE)</f>
        <v xml:space="preserve"> </v>
      </c>
      <c r="Q50" s="5" t="s">
        <v>2</v>
      </c>
      <c r="R50" s="9" t="str">
        <f>VLOOKUP(Tableau25791113[[#This Row],[PLACE GOUEZEC]],PointsClassement[],2,FALSE)</f>
        <v xml:space="preserve"> </v>
      </c>
      <c r="S50" s="7">
        <v>0</v>
      </c>
      <c r="T50" s="8">
        <f>SUM(F50,H50,J50,L50,N50,P50,R50,S50)</f>
        <v>10</v>
      </c>
    </row>
    <row r="51" spans="1:20" x14ac:dyDescent="0.3">
      <c r="A51">
        <v>46</v>
      </c>
      <c r="B51" t="s">
        <v>352</v>
      </c>
      <c r="C51" t="s">
        <v>353</v>
      </c>
      <c r="D51" t="s">
        <v>127</v>
      </c>
      <c r="E51" s="3">
        <v>19</v>
      </c>
      <c r="F51" s="9">
        <f>VLOOKUP(Tableau25791113[[#This Row],[PLACE QUIMPER]],PointsClassement[],2,FALSE)</f>
        <v>10</v>
      </c>
      <c r="G51" s="5" t="s">
        <v>2</v>
      </c>
      <c r="H51" s="9" t="str">
        <f>VLOOKUP(Tableau25791113[[#This Row],[PLACE RIEC]],PointsClassement[],2,FALSE)</f>
        <v xml:space="preserve"> </v>
      </c>
      <c r="I51" s="5" t="s">
        <v>2</v>
      </c>
      <c r="J51" s="9" t="str">
        <f>VLOOKUP(Tableau25791113[[#This Row],[PLACE QUIMPERLE]],PointsClassement[],2,FALSE)</f>
        <v xml:space="preserve"> </v>
      </c>
      <c r="K51" s="5" t="s">
        <v>2</v>
      </c>
      <c r="L51" s="9" t="str">
        <f>VLOOKUP(Tableau25791113[[#This Row],[PLACE ERGUE]],PointsClassement[],2,FALSE)</f>
        <v xml:space="preserve"> </v>
      </c>
      <c r="M51" s="5" t="s">
        <v>2</v>
      </c>
      <c r="N51" s="9" t="str">
        <f>VLOOKUP(Tableau25791113[[#This Row],[PLACE TREGUNC]],PointsClassement[],2,FALSE)</f>
        <v xml:space="preserve"> </v>
      </c>
      <c r="O51" s="5" t="s">
        <v>2</v>
      </c>
      <c r="P51" s="9" t="str">
        <f>VLOOKUP(Tableau25791113[[#This Row],[PLACE SCAER]],PointsClassement[],2,FALSE)</f>
        <v xml:space="preserve"> </v>
      </c>
      <c r="Q51" s="5" t="s">
        <v>2</v>
      </c>
      <c r="R51" s="9" t="str">
        <f>VLOOKUP(Tableau25791113[[#This Row],[PLACE GOUEZEC]],PointsClassement[],2,FALSE)</f>
        <v xml:space="preserve"> </v>
      </c>
      <c r="S51" s="7">
        <v>0</v>
      </c>
      <c r="T51" s="8">
        <f>SUM(F51,H51,J51,L51,N51,P51,R51,S51)</f>
        <v>10</v>
      </c>
    </row>
    <row r="52" spans="1:20" x14ac:dyDescent="0.3">
      <c r="A52">
        <v>47</v>
      </c>
      <c r="B52" t="s">
        <v>437</v>
      </c>
      <c r="C52" t="s">
        <v>576</v>
      </c>
      <c r="D52" t="s">
        <v>577</v>
      </c>
      <c r="E52" s="3" t="s">
        <v>2</v>
      </c>
      <c r="F52" s="9" t="str">
        <f>VLOOKUP(Tableau25791113[[#This Row],[PLACE QUIMPER]],PointsClassement[],2,FALSE)</f>
        <v xml:space="preserve"> </v>
      </c>
      <c r="G52" s="5" t="s">
        <v>2</v>
      </c>
      <c r="H52" s="9" t="str">
        <f>VLOOKUP(Tableau25791113[[#This Row],[PLACE RIEC]],PointsClassement[],2,FALSE)</f>
        <v xml:space="preserve"> </v>
      </c>
      <c r="I52" s="5" t="s">
        <v>2</v>
      </c>
      <c r="J52" s="9" t="str">
        <f>VLOOKUP(Tableau25791113[[#This Row],[PLACE QUIMPERLE]],PointsClassement[],2,FALSE)</f>
        <v xml:space="preserve"> </v>
      </c>
      <c r="K52" s="5">
        <v>22</v>
      </c>
      <c r="L52" s="9">
        <f>VLOOKUP(Tableau25791113[[#This Row],[PLACE ERGUE]],PointsClassement[],2,FALSE)</f>
        <v>5</v>
      </c>
      <c r="M52" s="5" t="s">
        <v>2</v>
      </c>
      <c r="N52" s="9" t="str">
        <f>VLOOKUP(Tableau25791113[[#This Row],[PLACE TREGUNC]],PointsClassement[],2,FALSE)</f>
        <v xml:space="preserve"> </v>
      </c>
      <c r="O52" s="5" t="s">
        <v>2</v>
      </c>
      <c r="P52" s="9" t="str">
        <f>VLOOKUP(Tableau25791113[[#This Row],[PLACE SCAER]],PointsClassement[],2,FALSE)</f>
        <v xml:space="preserve"> </v>
      </c>
      <c r="Q52" s="5" t="s">
        <v>2</v>
      </c>
      <c r="R52" s="9" t="str">
        <f>VLOOKUP(Tableau25791113[[#This Row],[PLACE GOUEZEC]],PointsClassement[],2,FALSE)</f>
        <v xml:space="preserve"> </v>
      </c>
      <c r="S52" s="7">
        <v>0</v>
      </c>
      <c r="T52" s="8">
        <f>SUM(F52,H52,J52,L52,N52,P52,R52,S52)</f>
        <v>5</v>
      </c>
    </row>
    <row r="53" spans="1:20" x14ac:dyDescent="0.3">
      <c r="A53">
        <v>48</v>
      </c>
      <c r="B53" t="s">
        <v>578</v>
      </c>
      <c r="C53" t="s">
        <v>202</v>
      </c>
      <c r="D53" t="s">
        <v>205</v>
      </c>
      <c r="E53" s="3" t="s">
        <v>2</v>
      </c>
      <c r="F53" s="9" t="str">
        <f>VLOOKUP(Tableau25791113[[#This Row],[PLACE QUIMPER]],PointsClassement[],2,FALSE)</f>
        <v xml:space="preserve"> </v>
      </c>
      <c r="G53" s="5" t="s">
        <v>2</v>
      </c>
      <c r="H53" s="9" t="str">
        <f>VLOOKUP(Tableau25791113[[#This Row],[PLACE RIEC]],PointsClassement[],2,FALSE)</f>
        <v xml:space="preserve"> </v>
      </c>
      <c r="I53" s="5" t="s">
        <v>2</v>
      </c>
      <c r="J53" s="9" t="str">
        <f>VLOOKUP(Tableau25791113[[#This Row],[PLACE QUIMPERLE]],PointsClassement[],2,FALSE)</f>
        <v xml:space="preserve"> </v>
      </c>
      <c r="K53" s="5">
        <v>24</v>
      </c>
      <c r="L53" s="9">
        <f>VLOOKUP(Tableau25791113[[#This Row],[PLACE ERGUE]],PointsClassement[],2,FALSE)</f>
        <v>5</v>
      </c>
      <c r="M53" s="5" t="s">
        <v>2</v>
      </c>
      <c r="N53" s="9" t="str">
        <f>VLOOKUP(Tableau25791113[[#This Row],[PLACE TREGUNC]],PointsClassement[],2,FALSE)</f>
        <v xml:space="preserve"> </v>
      </c>
      <c r="O53" s="5" t="s">
        <v>2</v>
      </c>
      <c r="P53" s="9" t="str">
        <f>VLOOKUP(Tableau25791113[[#This Row],[PLACE SCAER]],PointsClassement[],2,FALSE)</f>
        <v xml:space="preserve"> </v>
      </c>
      <c r="Q53" s="5" t="s">
        <v>2</v>
      </c>
      <c r="R53" s="9" t="str">
        <f>VLOOKUP(Tableau25791113[[#This Row],[PLACE GOUEZEC]],PointsClassement[],2,FALSE)</f>
        <v xml:space="preserve"> </v>
      </c>
      <c r="S53" s="7">
        <v>0</v>
      </c>
      <c r="T53" s="8">
        <f>SUM(F53,H53,J53,L53,N53,P53,R53,S53)</f>
        <v>5</v>
      </c>
    </row>
    <row r="54" spans="1:20" x14ac:dyDescent="0.3">
      <c r="A54">
        <v>49</v>
      </c>
      <c r="B54" t="s">
        <v>579</v>
      </c>
      <c r="C54" t="s">
        <v>356</v>
      </c>
      <c r="D54" t="s">
        <v>511</v>
      </c>
      <c r="E54" s="3" t="s">
        <v>2</v>
      </c>
      <c r="F54" s="9" t="str">
        <f>VLOOKUP(Tableau25791113[[#This Row],[PLACE QUIMPER]],PointsClassement[],2,FALSE)</f>
        <v xml:space="preserve"> </v>
      </c>
      <c r="G54" s="5" t="s">
        <v>2</v>
      </c>
      <c r="H54" s="9" t="str">
        <f>VLOOKUP(Tableau25791113[[#This Row],[PLACE RIEC]],PointsClassement[],2,FALSE)</f>
        <v xml:space="preserve"> </v>
      </c>
      <c r="I54" s="5" t="s">
        <v>2</v>
      </c>
      <c r="J54" s="9" t="str">
        <f>VLOOKUP(Tableau25791113[[#This Row],[PLACE QUIMPERLE]],PointsClassement[],2,FALSE)</f>
        <v xml:space="preserve"> </v>
      </c>
      <c r="K54" s="5">
        <v>26</v>
      </c>
      <c r="L54" s="9">
        <f>VLOOKUP(Tableau25791113[[#This Row],[PLACE ERGUE]],PointsClassement[],2,FALSE)</f>
        <v>5</v>
      </c>
      <c r="M54" s="5" t="s">
        <v>2</v>
      </c>
      <c r="N54" s="9" t="str">
        <f>VLOOKUP(Tableau25791113[[#This Row],[PLACE TREGUNC]],PointsClassement[],2,FALSE)</f>
        <v xml:space="preserve"> </v>
      </c>
      <c r="O54" s="5" t="s">
        <v>2</v>
      </c>
      <c r="P54" s="9" t="str">
        <f>VLOOKUP(Tableau25791113[[#This Row],[PLACE SCAER]],PointsClassement[],2,FALSE)</f>
        <v xml:space="preserve"> </v>
      </c>
      <c r="Q54" s="5" t="s">
        <v>2</v>
      </c>
      <c r="R54" s="9" t="str">
        <f>VLOOKUP(Tableau25791113[[#This Row],[PLACE GOUEZEC]],PointsClassement[],2,FALSE)</f>
        <v xml:space="preserve"> </v>
      </c>
      <c r="S54" s="7">
        <v>0</v>
      </c>
      <c r="T54" s="8">
        <f>SUM(F54,H54,J54,L54,N54,P54,R54,S54)</f>
        <v>5</v>
      </c>
    </row>
    <row r="55" spans="1:20" x14ac:dyDescent="0.3">
      <c r="A55">
        <v>50</v>
      </c>
      <c r="B55" t="s">
        <v>582</v>
      </c>
      <c r="C55" t="s">
        <v>204</v>
      </c>
      <c r="D55" t="s">
        <v>205</v>
      </c>
      <c r="E55" s="3" t="s">
        <v>2</v>
      </c>
      <c r="F55" s="9" t="str">
        <f>VLOOKUP(Tableau25791113[[#This Row],[PLACE QUIMPER]],PointsClassement[],2,FALSE)</f>
        <v xml:space="preserve"> </v>
      </c>
      <c r="G55" s="5" t="s">
        <v>2</v>
      </c>
      <c r="H55" s="9" t="str">
        <f>VLOOKUP(Tableau25791113[[#This Row],[PLACE RIEC]],PointsClassement[],2,FALSE)</f>
        <v xml:space="preserve"> </v>
      </c>
      <c r="I55" s="5" t="s">
        <v>2</v>
      </c>
      <c r="J55" s="9" t="str">
        <f>VLOOKUP(Tableau25791113[[#This Row],[PLACE QUIMPERLE]],PointsClassement[],2,FALSE)</f>
        <v xml:space="preserve"> </v>
      </c>
      <c r="K55" s="5">
        <v>35</v>
      </c>
      <c r="L55" s="9">
        <f>VLOOKUP(Tableau25791113[[#This Row],[PLACE ERGUE]],PointsClassement[],2,FALSE)</f>
        <v>5</v>
      </c>
      <c r="M55" s="5" t="s">
        <v>2</v>
      </c>
      <c r="N55" s="9" t="str">
        <f>VLOOKUP(Tableau25791113[[#This Row],[PLACE TREGUNC]],PointsClassement[],2,FALSE)</f>
        <v xml:space="preserve"> </v>
      </c>
      <c r="O55" s="5" t="s">
        <v>2</v>
      </c>
      <c r="P55" s="9" t="str">
        <f>VLOOKUP(Tableau25791113[[#This Row],[PLACE SCAER]],PointsClassement[],2,FALSE)</f>
        <v xml:space="preserve"> </v>
      </c>
      <c r="Q55" s="5" t="s">
        <v>2</v>
      </c>
      <c r="R55" s="9" t="str">
        <f>VLOOKUP(Tableau25791113[[#This Row],[PLACE GOUEZEC]],PointsClassement[],2,FALSE)</f>
        <v xml:space="preserve"> </v>
      </c>
      <c r="S55" s="7">
        <v>0</v>
      </c>
      <c r="T55" s="8">
        <f>SUM(F55,H55,J55,L55,N55,P55,R55,S55)</f>
        <v>5</v>
      </c>
    </row>
    <row r="56" spans="1:20" x14ac:dyDescent="0.3">
      <c r="A56">
        <v>51</v>
      </c>
      <c r="B56" t="s">
        <v>583</v>
      </c>
      <c r="C56" t="s">
        <v>584</v>
      </c>
      <c r="E56" s="3" t="s">
        <v>2</v>
      </c>
      <c r="F56" s="9" t="str">
        <f>VLOOKUP(Tableau25791113[[#This Row],[PLACE QUIMPER]],PointsClassement[],2,FALSE)</f>
        <v xml:space="preserve"> </v>
      </c>
      <c r="G56" s="5" t="s">
        <v>2</v>
      </c>
      <c r="H56" s="9" t="str">
        <f>VLOOKUP(Tableau25791113[[#This Row],[PLACE RIEC]],PointsClassement[],2,FALSE)</f>
        <v xml:space="preserve"> </v>
      </c>
      <c r="I56" s="5" t="s">
        <v>2</v>
      </c>
      <c r="J56" s="9" t="str">
        <f>VLOOKUP(Tableau25791113[[#This Row],[PLACE QUIMPERLE]],PointsClassement[],2,FALSE)</f>
        <v xml:space="preserve"> </v>
      </c>
      <c r="K56" s="5">
        <v>36</v>
      </c>
      <c r="L56" s="9">
        <f>VLOOKUP(Tableau25791113[[#This Row],[PLACE ERGUE]],PointsClassement[],2,FALSE)</f>
        <v>5</v>
      </c>
      <c r="M56" s="5" t="s">
        <v>2</v>
      </c>
      <c r="N56" s="9" t="str">
        <f>VLOOKUP(Tableau25791113[[#This Row],[PLACE TREGUNC]],PointsClassement[],2,FALSE)</f>
        <v xml:space="preserve"> </v>
      </c>
      <c r="O56" s="5" t="s">
        <v>2</v>
      </c>
      <c r="P56" s="9" t="str">
        <f>VLOOKUP(Tableau25791113[[#This Row],[PLACE SCAER]],PointsClassement[],2,FALSE)</f>
        <v xml:space="preserve"> </v>
      </c>
      <c r="Q56" s="5" t="s">
        <v>2</v>
      </c>
      <c r="R56" s="9" t="str">
        <f>VLOOKUP(Tableau25791113[[#This Row],[PLACE GOUEZEC]],PointsClassement[],2,FALSE)</f>
        <v xml:space="preserve"> </v>
      </c>
      <c r="S56" s="7">
        <v>0</v>
      </c>
      <c r="T56" s="8">
        <f>SUM(F56,H56,J56,L56,N56,P56,R56,S56)</f>
        <v>5</v>
      </c>
    </row>
    <row r="57" spans="1:20" x14ac:dyDescent="0.3">
      <c r="A57">
        <v>52</v>
      </c>
      <c r="B57" t="s">
        <v>585</v>
      </c>
      <c r="C57" t="s">
        <v>300</v>
      </c>
      <c r="D57" t="s">
        <v>80</v>
      </c>
      <c r="E57" s="3" t="s">
        <v>2</v>
      </c>
      <c r="F57" s="9" t="str">
        <f>VLOOKUP(Tableau25791113[[#This Row],[PLACE QUIMPER]],PointsClassement[],2,FALSE)</f>
        <v xml:space="preserve"> </v>
      </c>
      <c r="G57" s="5" t="s">
        <v>2</v>
      </c>
      <c r="H57" s="9" t="str">
        <f>VLOOKUP(Tableau25791113[[#This Row],[PLACE RIEC]],PointsClassement[],2,FALSE)</f>
        <v xml:space="preserve"> </v>
      </c>
      <c r="I57" s="5" t="s">
        <v>2</v>
      </c>
      <c r="J57" s="9" t="str">
        <f>VLOOKUP(Tableau25791113[[#This Row],[PLACE QUIMPERLE]],PointsClassement[],2,FALSE)</f>
        <v xml:space="preserve"> </v>
      </c>
      <c r="K57" s="5">
        <v>37</v>
      </c>
      <c r="L57" s="9">
        <f>VLOOKUP(Tableau25791113[[#This Row],[PLACE ERGUE]],PointsClassement[],2,FALSE)</f>
        <v>5</v>
      </c>
      <c r="M57" s="5" t="s">
        <v>2</v>
      </c>
      <c r="N57" s="9" t="str">
        <f>VLOOKUP(Tableau25791113[[#This Row],[PLACE TREGUNC]],PointsClassement[],2,FALSE)</f>
        <v xml:space="preserve"> </v>
      </c>
      <c r="O57" s="5" t="s">
        <v>2</v>
      </c>
      <c r="P57" s="9" t="str">
        <f>VLOOKUP(Tableau25791113[[#This Row],[PLACE SCAER]],PointsClassement[],2,FALSE)</f>
        <v xml:space="preserve"> </v>
      </c>
      <c r="Q57" s="5" t="s">
        <v>2</v>
      </c>
      <c r="R57" s="9" t="str">
        <f>VLOOKUP(Tableau25791113[[#This Row],[PLACE GOUEZEC]],PointsClassement[],2,FALSE)</f>
        <v xml:space="preserve"> </v>
      </c>
      <c r="S57" s="7">
        <v>0</v>
      </c>
      <c r="T57" s="8">
        <f>SUM(F57,H57,J57,L57,N57,P57,R57,S57)</f>
        <v>5</v>
      </c>
    </row>
    <row r="58" spans="1:20" x14ac:dyDescent="0.3">
      <c r="A58">
        <v>53</v>
      </c>
      <c r="B58" t="s">
        <v>483</v>
      </c>
      <c r="C58" t="s">
        <v>372</v>
      </c>
      <c r="D58" t="s">
        <v>343</v>
      </c>
      <c r="E58" s="3" t="s">
        <v>2</v>
      </c>
      <c r="F58" s="9" t="str">
        <f>VLOOKUP(Tableau25791113[[#This Row],[PLACE QUIMPER]],PointsClassement[],2,FALSE)</f>
        <v xml:space="preserve"> </v>
      </c>
      <c r="G58" s="5" t="s">
        <v>3</v>
      </c>
      <c r="H58" s="9">
        <f>VLOOKUP(Tableau25791113[[#This Row],[PLACE RIEC]],PointsClassement[],2,FALSE)</f>
        <v>5</v>
      </c>
      <c r="I58" s="5" t="s">
        <v>2</v>
      </c>
      <c r="J58" s="9" t="str">
        <f>VLOOKUP(Tableau25791113[[#This Row],[PLACE QUIMPERLE]],PointsClassement[],2,FALSE)</f>
        <v xml:space="preserve"> </v>
      </c>
      <c r="K58" s="5" t="s">
        <v>2</v>
      </c>
      <c r="L58" s="9" t="str">
        <f>VLOOKUP(Tableau25791113[[#This Row],[PLACE ERGUE]],PointsClassement[],2,FALSE)</f>
        <v xml:space="preserve"> </v>
      </c>
      <c r="M58" s="5" t="s">
        <v>2</v>
      </c>
      <c r="N58" s="9" t="str">
        <f>VLOOKUP(Tableau25791113[[#This Row],[PLACE TREGUNC]],PointsClassement[],2,FALSE)</f>
        <v xml:space="preserve"> </v>
      </c>
      <c r="O58" s="5" t="s">
        <v>2</v>
      </c>
      <c r="P58" s="9" t="str">
        <f>VLOOKUP(Tableau25791113[[#This Row],[PLACE SCAER]],PointsClassement[],2,FALSE)</f>
        <v xml:space="preserve"> </v>
      </c>
      <c r="Q58" s="5" t="s">
        <v>2</v>
      </c>
      <c r="R58" s="9" t="str">
        <f>VLOOKUP(Tableau25791113[[#This Row],[PLACE GOUEZEC]],PointsClassement[],2,FALSE)</f>
        <v xml:space="preserve"> </v>
      </c>
      <c r="S58" s="7">
        <v>0</v>
      </c>
      <c r="T58" s="8">
        <f>SUM(F58,H58,J58,L58,N58,P58,R58,S58)</f>
        <v>5</v>
      </c>
    </row>
    <row r="59" spans="1:20" x14ac:dyDescent="0.3">
      <c r="A59">
        <v>54</v>
      </c>
      <c r="E59" s="3" t="s">
        <v>2</v>
      </c>
      <c r="F59" s="9" t="str">
        <f>VLOOKUP(Tableau25791113[[#This Row],[PLACE QUIMPER]],PointsClassement[],2,FALSE)</f>
        <v xml:space="preserve"> </v>
      </c>
      <c r="G59" s="5" t="s">
        <v>2</v>
      </c>
      <c r="H59" s="9" t="str">
        <f>VLOOKUP(Tableau25791113[[#This Row],[PLACE RIEC]],PointsClassement[],2,FALSE)</f>
        <v xml:space="preserve"> </v>
      </c>
      <c r="I59" s="5" t="s">
        <v>2</v>
      </c>
      <c r="J59" s="9" t="str">
        <f>VLOOKUP(Tableau25791113[[#This Row],[PLACE QUIMPERLE]],PointsClassement[],2,FALSE)</f>
        <v xml:space="preserve"> </v>
      </c>
      <c r="K59" s="5" t="s">
        <v>2</v>
      </c>
      <c r="L59" s="9" t="str">
        <f>VLOOKUP(Tableau25791113[[#This Row],[PLACE ERGUE]],PointsClassement[],2,FALSE)</f>
        <v xml:space="preserve"> </v>
      </c>
      <c r="M59" s="5" t="s">
        <v>2</v>
      </c>
      <c r="N59" s="9" t="str">
        <f>VLOOKUP(Tableau25791113[[#This Row],[PLACE TREGUNC]],PointsClassement[],2,FALSE)</f>
        <v xml:space="preserve"> </v>
      </c>
      <c r="O59" s="5" t="s">
        <v>2</v>
      </c>
      <c r="P59" s="9" t="str">
        <f>VLOOKUP(Tableau25791113[[#This Row],[PLACE SCAER]],PointsClassement[],2,FALSE)</f>
        <v xml:space="preserve"> </v>
      </c>
      <c r="Q59" s="5" t="s">
        <v>2</v>
      </c>
      <c r="R59" s="9" t="str">
        <f>VLOOKUP(Tableau25791113[[#This Row],[PLACE GOUEZEC]],PointsClassement[],2,FALSE)</f>
        <v xml:space="preserve"> </v>
      </c>
      <c r="S59" s="7"/>
      <c r="T59" s="8">
        <f>SUM(F59,H59,J59,L59,N59,P59,R59,S59)</f>
        <v>0</v>
      </c>
    </row>
    <row r="60" spans="1:20" x14ac:dyDescent="0.3">
      <c r="A60">
        <v>55</v>
      </c>
      <c r="E60" s="3" t="s">
        <v>2</v>
      </c>
      <c r="F60" s="9" t="str">
        <f>VLOOKUP(Tableau25791113[[#This Row],[PLACE QUIMPER]],PointsClassement[],2,FALSE)</f>
        <v xml:space="preserve"> </v>
      </c>
      <c r="G60" s="5" t="s">
        <v>2</v>
      </c>
      <c r="H60" s="9" t="str">
        <f>VLOOKUP(Tableau25791113[[#This Row],[PLACE RIEC]],PointsClassement[],2,FALSE)</f>
        <v xml:space="preserve"> </v>
      </c>
      <c r="I60" s="5" t="s">
        <v>2</v>
      </c>
      <c r="J60" s="9" t="str">
        <f>VLOOKUP(Tableau25791113[[#This Row],[PLACE QUIMPERLE]],PointsClassement[],2,FALSE)</f>
        <v xml:space="preserve"> </v>
      </c>
      <c r="K60" s="5" t="s">
        <v>2</v>
      </c>
      <c r="L60" s="9" t="str">
        <f>VLOOKUP(Tableau25791113[[#This Row],[PLACE ERGUE]],PointsClassement[],2,FALSE)</f>
        <v xml:space="preserve"> </v>
      </c>
      <c r="M60" s="5" t="s">
        <v>2</v>
      </c>
      <c r="N60" s="9" t="str">
        <f>VLOOKUP(Tableau25791113[[#This Row],[PLACE TREGUNC]],PointsClassement[],2,FALSE)</f>
        <v xml:space="preserve"> </v>
      </c>
      <c r="O60" s="5" t="s">
        <v>2</v>
      </c>
      <c r="P60" s="9" t="str">
        <f>VLOOKUP(Tableau25791113[[#This Row],[PLACE SCAER]],PointsClassement[],2,FALSE)</f>
        <v xml:space="preserve"> </v>
      </c>
      <c r="Q60" s="5" t="s">
        <v>2</v>
      </c>
      <c r="R60" s="9" t="str">
        <f>VLOOKUP(Tableau25791113[[#This Row],[PLACE GOUEZEC]],PointsClassement[],2,FALSE)</f>
        <v xml:space="preserve"> </v>
      </c>
      <c r="S60" s="7"/>
      <c r="T60" s="8">
        <f>SUM(F60,H60,J60,L60,N60,P60,R60,S60)</f>
        <v>0</v>
      </c>
    </row>
    <row r="61" spans="1:20" x14ac:dyDescent="0.3">
      <c r="A61">
        <v>56</v>
      </c>
      <c r="E61" s="3" t="s">
        <v>2</v>
      </c>
      <c r="F61" s="9" t="str">
        <f>VLOOKUP(Tableau25791113[[#This Row],[PLACE QUIMPER]],PointsClassement[],2,FALSE)</f>
        <v xml:space="preserve"> </v>
      </c>
      <c r="G61" s="5" t="s">
        <v>2</v>
      </c>
      <c r="H61" s="9" t="str">
        <f>VLOOKUP(Tableau25791113[[#This Row],[PLACE RIEC]],PointsClassement[],2,FALSE)</f>
        <v xml:space="preserve"> </v>
      </c>
      <c r="I61" s="5" t="s">
        <v>2</v>
      </c>
      <c r="J61" s="9" t="str">
        <f>VLOOKUP(Tableau25791113[[#This Row],[PLACE QUIMPERLE]],PointsClassement[],2,FALSE)</f>
        <v xml:space="preserve"> </v>
      </c>
      <c r="K61" s="5" t="s">
        <v>2</v>
      </c>
      <c r="L61" s="9" t="str">
        <f>VLOOKUP(Tableau25791113[[#This Row],[PLACE ERGUE]],PointsClassement[],2,FALSE)</f>
        <v xml:space="preserve"> </v>
      </c>
      <c r="M61" s="5" t="s">
        <v>2</v>
      </c>
      <c r="N61" s="9" t="str">
        <f>VLOOKUP(Tableau25791113[[#This Row],[PLACE TREGUNC]],PointsClassement[],2,FALSE)</f>
        <v xml:space="preserve"> </v>
      </c>
      <c r="O61" s="5" t="s">
        <v>2</v>
      </c>
      <c r="P61" s="9" t="str">
        <f>VLOOKUP(Tableau25791113[[#This Row],[PLACE SCAER]],PointsClassement[],2,FALSE)</f>
        <v xml:space="preserve"> </v>
      </c>
      <c r="Q61" s="5" t="s">
        <v>2</v>
      </c>
      <c r="R61" s="9" t="str">
        <f>VLOOKUP(Tableau25791113[[#This Row],[PLACE GOUEZEC]],PointsClassement[],2,FALSE)</f>
        <v xml:space="preserve"> </v>
      </c>
      <c r="S61" s="7"/>
      <c r="T61" s="8">
        <f>SUM(F61,H61,J61,L61,N61,P61,R61,S61)</f>
        <v>0</v>
      </c>
    </row>
    <row r="62" spans="1:20" x14ac:dyDescent="0.3">
      <c r="A62">
        <v>57</v>
      </c>
      <c r="E62" s="3" t="s">
        <v>2</v>
      </c>
      <c r="F62" s="9" t="str">
        <f>VLOOKUP(Tableau25791113[[#This Row],[PLACE QUIMPER]],PointsClassement[],2,FALSE)</f>
        <v xml:space="preserve"> </v>
      </c>
      <c r="G62" s="5" t="s">
        <v>2</v>
      </c>
      <c r="H62" s="9" t="str">
        <f>VLOOKUP(Tableau25791113[[#This Row],[PLACE RIEC]],PointsClassement[],2,FALSE)</f>
        <v xml:space="preserve"> </v>
      </c>
      <c r="I62" s="5" t="s">
        <v>2</v>
      </c>
      <c r="J62" s="9" t="str">
        <f>VLOOKUP(Tableau25791113[[#This Row],[PLACE QUIMPERLE]],PointsClassement[],2,FALSE)</f>
        <v xml:space="preserve"> </v>
      </c>
      <c r="K62" s="5" t="s">
        <v>2</v>
      </c>
      <c r="L62" s="9" t="str">
        <f>VLOOKUP(Tableau25791113[[#This Row],[PLACE ERGUE]],PointsClassement[],2,FALSE)</f>
        <v xml:space="preserve"> </v>
      </c>
      <c r="M62" s="5" t="s">
        <v>2</v>
      </c>
      <c r="N62" s="9" t="str">
        <f>VLOOKUP(Tableau25791113[[#This Row],[PLACE TREGUNC]],PointsClassement[],2,FALSE)</f>
        <v xml:space="preserve"> </v>
      </c>
      <c r="O62" s="5" t="s">
        <v>2</v>
      </c>
      <c r="P62" s="9" t="str">
        <f>VLOOKUP(Tableau25791113[[#This Row],[PLACE SCAER]],PointsClassement[],2,FALSE)</f>
        <v xml:space="preserve"> </v>
      </c>
      <c r="Q62" s="5" t="s">
        <v>2</v>
      </c>
      <c r="R62" s="9" t="str">
        <f>VLOOKUP(Tableau25791113[[#This Row],[PLACE GOUEZEC]],PointsClassement[],2,FALSE)</f>
        <v xml:space="preserve"> </v>
      </c>
      <c r="S62" s="7"/>
      <c r="T62" s="8">
        <f>SUM(F62,H62,J62,L62,N62,P62,R62,S62)</f>
        <v>0</v>
      </c>
    </row>
    <row r="63" spans="1:20" x14ac:dyDescent="0.3">
      <c r="A63">
        <v>58</v>
      </c>
      <c r="E63" s="3" t="s">
        <v>2</v>
      </c>
      <c r="F63" s="9" t="str">
        <f>VLOOKUP(Tableau25791113[[#This Row],[PLACE QUIMPER]],PointsClassement[],2,FALSE)</f>
        <v xml:space="preserve"> </v>
      </c>
      <c r="G63" s="5" t="s">
        <v>2</v>
      </c>
      <c r="H63" s="9" t="str">
        <f>VLOOKUP(Tableau25791113[[#This Row],[PLACE RIEC]],PointsClassement[],2,FALSE)</f>
        <v xml:space="preserve"> </v>
      </c>
      <c r="I63" s="5" t="s">
        <v>2</v>
      </c>
      <c r="J63" s="9" t="str">
        <f>VLOOKUP(Tableau25791113[[#This Row],[PLACE QUIMPERLE]],PointsClassement[],2,FALSE)</f>
        <v xml:space="preserve"> </v>
      </c>
      <c r="K63" s="5" t="s">
        <v>2</v>
      </c>
      <c r="L63" s="9" t="str">
        <f>VLOOKUP(Tableau25791113[[#This Row],[PLACE ERGUE]],PointsClassement[],2,FALSE)</f>
        <v xml:space="preserve"> </v>
      </c>
      <c r="M63" s="5" t="s">
        <v>2</v>
      </c>
      <c r="N63" s="9" t="str">
        <f>VLOOKUP(Tableau25791113[[#This Row],[PLACE TREGUNC]],PointsClassement[],2,FALSE)</f>
        <v xml:space="preserve"> </v>
      </c>
      <c r="O63" s="5" t="s">
        <v>2</v>
      </c>
      <c r="P63" s="9" t="str">
        <f>VLOOKUP(Tableau25791113[[#This Row],[PLACE SCAER]],PointsClassement[],2,FALSE)</f>
        <v xml:space="preserve"> </v>
      </c>
      <c r="Q63" s="5" t="s">
        <v>2</v>
      </c>
      <c r="R63" s="9" t="str">
        <f>VLOOKUP(Tableau25791113[[#This Row],[PLACE GOUEZEC]],PointsClassement[],2,FALSE)</f>
        <v xml:space="preserve"> </v>
      </c>
      <c r="S63" s="7"/>
      <c r="T63" s="8">
        <f>SUM(F63,H63,J63,L63,N63,P63,R63,S63)</f>
        <v>0</v>
      </c>
    </row>
    <row r="64" spans="1:20" x14ac:dyDescent="0.3">
      <c r="A64">
        <v>59</v>
      </c>
      <c r="E64" s="3" t="s">
        <v>2</v>
      </c>
      <c r="F64" s="9" t="str">
        <f>VLOOKUP(Tableau25791113[[#This Row],[PLACE QUIMPER]],PointsClassement[],2,FALSE)</f>
        <v xml:space="preserve"> </v>
      </c>
      <c r="G64" s="5" t="s">
        <v>2</v>
      </c>
      <c r="H64" s="9" t="str">
        <f>VLOOKUP(Tableau25791113[[#This Row],[PLACE RIEC]],PointsClassement[],2,FALSE)</f>
        <v xml:space="preserve"> </v>
      </c>
      <c r="I64" s="5" t="s">
        <v>2</v>
      </c>
      <c r="J64" s="9" t="str">
        <f>VLOOKUP(Tableau25791113[[#This Row],[PLACE QUIMPERLE]],PointsClassement[],2,FALSE)</f>
        <v xml:space="preserve"> </v>
      </c>
      <c r="K64" s="5" t="s">
        <v>2</v>
      </c>
      <c r="L64" s="9" t="str">
        <f>VLOOKUP(Tableau25791113[[#This Row],[PLACE ERGUE]],PointsClassement[],2,FALSE)</f>
        <v xml:space="preserve"> </v>
      </c>
      <c r="M64" s="5" t="s">
        <v>2</v>
      </c>
      <c r="N64" s="9" t="str">
        <f>VLOOKUP(Tableau25791113[[#This Row],[PLACE TREGUNC]],PointsClassement[],2,FALSE)</f>
        <v xml:space="preserve"> </v>
      </c>
      <c r="O64" s="5" t="s">
        <v>2</v>
      </c>
      <c r="P64" s="9" t="str">
        <f>VLOOKUP(Tableau25791113[[#This Row],[PLACE SCAER]],PointsClassement[],2,FALSE)</f>
        <v xml:space="preserve"> </v>
      </c>
      <c r="Q64" s="5" t="s">
        <v>2</v>
      </c>
      <c r="R64" s="9" t="str">
        <f>VLOOKUP(Tableau25791113[[#This Row],[PLACE GOUEZEC]],PointsClassement[],2,FALSE)</f>
        <v xml:space="preserve"> </v>
      </c>
      <c r="S64" s="7"/>
      <c r="T64" s="8">
        <f>SUM(F64,H64,J64,L64,N64,P64,R64,S64)</f>
        <v>0</v>
      </c>
    </row>
    <row r="65" spans="1:20" x14ac:dyDescent="0.3">
      <c r="A65">
        <v>60</v>
      </c>
      <c r="E65" s="3" t="s">
        <v>2</v>
      </c>
      <c r="F65" s="9" t="str">
        <f>VLOOKUP(Tableau25791113[[#This Row],[PLACE QUIMPER]],PointsClassement[],2,FALSE)</f>
        <v xml:space="preserve"> </v>
      </c>
      <c r="G65" s="5" t="s">
        <v>2</v>
      </c>
      <c r="H65" s="9" t="str">
        <f>VLOOKUP(Tableau25791113[[#This Row],[PLACE RIEC]],PointsClassement[],2,FALSE)</f>
        <v xml:space="preserve"> </v>
      </c>
      <c r="I65" s="5" t="s">
        <v>2</v>
      </c>
      <c r="J65" s="9" t="str">
        <f>VLOOKUP(Tableau25791113[[#This Row],[PLACE QUIMPERLE]],PointsClassement[],2,FALSE)</f>
        <v xml:space="preserve"> </v>
      </c>
      <c r="K65" s="5" t="s">
        <v>2</v>
      </c>
      <c r="L65" s="9" t="str">
        <f>VLOOKUP(Tableau25791113[[#This Row],[PLACE ERGUE]],PointsClassement[],2,FALSE)</f>
        <v xml:space="preserve"> </v>
      </c>
      <c r="M65" s="5" t="s">
        <v>2</v>
      </c>
      <c r="N65" s="9" t="str">
        <f>VLOOKUP(Tableau25791113[[#This Row],[PLACE TREGUNC]],PointsClassement[],2,FALSE)</f>
        <v xml:space="preserve"> </v>
      </c>
      <c r="O65" s="5" t="s">
        <v>2</v>
      </c>
      <c r="P65" s="9" t="str">
        <f>VLOOKUP(Tableau25791113[[#This Row],[PLACE SCAER]],PointsClassement[],2,FALSE)</f>
        <v xml:space="preserve"> </v>
      </c>
      <c r="Q65" s="5" t="s">
        <v>2</v>
      </c>
      <c r="R65" s="9" t="str">
        <f>VLOOKUP(Tableau25791113[[#This Row],[PLACE GOUEZEC]],PointsClassement[],2,FALSE)</f>
        <v xml:space="preserve"> </v>
      </c>
      <c r="S65" s="7"/>
      <c r="T65" s="8">
        <f>SUM(F65,H65,J65,L65,N65,P65,R65,S65)</f>
        <v>0</v>
      </c>
    </row>
    <row r="66" spans="1:20" x14ac:dyDescent="0.3">
      <c r="A66">
        <v>61</v>
      </c>
      <c r="E66" s="3" t="s">
        <v>2</v>
      </c>
      <c r="F66" s="9" t="str">
        <f>VLOOKUP(Tableau25791113[[#This Row],[PLACE QUIMPER]],PointsClassement[],2,FALSE)</f>
        <v xml:space="preserve"> </v>
      </c>
      <c r="G66" s="5" t="s">
        <v>2</v>
      </c>
      <c r="H66" s="9" t="str">
        <f>VLOOKUP(Tableau25791113[[#This Row],[PLACE RIEC]],PointsClassement[],2,FALSE)</f>
        <v xml:space="preserve"> </v>
      </c>
      <c r="I66" s="5" t="s">
        <v>2</v>
      </c>
      <c r="J66" s="9" t="str">
        <f>VLOOKUP(Tableau25791113[[#This Row],[PLACE QUIMPERLE]],PointsClassement[],2,FALSE)</f>
        <v xml:space="preserve"> </v>
      </c>
      <c r="K66" s="5" t="s">
        <v>2</v>
      </c>
      <c r="L66" s="9" t="str">
        <f>VLOOKUP(Tableau25791113[[#This Row],[PLACE ERGUE]],PointsClassement[],2,FALSE)</f>
        <v xml:space="preserve"> </v>
      </c>
      <c r="M66" s="5" t="s">
        <v>2</v>
      </c>
      <c r="N66" s="9" t="str">
        <f>VLOOKUP(Tableau25791113[[#This Row],[PLACE TREGUNC]],PointsClassement[],2,FALSE)</f>
        <v xml:space="preserve"> </v>
      </c>
      <c r="O66" s="5" t="s">
        <v>2</v>
      </c>
      <c r="P66" s="9" t="str">
        <f>VLOOKUP(Tableau25791113[[#This Row],[PLACE SCAER]],PointsClassement[],2,FALSE)</f>
        <v xml:space="preserve"> </v>
      </c>
      <c r="Q66" s="5" t="s">
        <v>2</v>
      </c>
      <c r="R66" s="9" t="str">
        <f>VLOOKUP(Tableau25791113[[#This Row],[PLACE GOUEZEC]],PointsClassement[],2,FALSE)</f>
        <v xml:space="preserve"> </v>
      </c>
      <c r="S66" s="7"/>
      <c r="T66" s="8">
        <f>SUM(F66,H66,J66,L66,N66,P66,R66,S66)</f>
        <v>0</v>
      </c>
    </row>
    <row r="67" spans="1:20" x14ac:dyDescent="0.3">
      <c r="A67">
        <v>62</v>
      </c>
      <c r="E67" s="3" t="s">
        <v>2</v>
      </c>
      <c r="F67" s="9" t="str">
        <f>VLOOKUP(Tableau25791113[[#This Row],[PLACE QUIMPER]],PointsClassement[],2,FALSE)</f>
        <v xml:space="preserve"> </v>
      </c>
      <c r="G67" s="5" t="s">
        <v>2</v>
      </c>
      <c r="H67" s="9" t="str">
        <f>VLOOKUP(Tableau25791113[[#This Row],[PLACE RIEC]],PointsClassement[],2,FALSE)</f>
        <v xml:space="preserve"> </v>
      </c>
      <c r="I67" s="5" t="s">
        <v>2</v>
      </c>
      <c r="J67" s="9" t="str">
        <f>VLOOKUP(Tableau25791113[[#This Row],[PLACE QUIMPERLE]],PointsClassement[],2,FALSE)</f>
        <v xml:space="preserve"> </v>
      </c>
      <c r="K67" s="5" t="s">
        <v>2</v>
      </c>
      <c r="L67" s="9" t="str">
        <f>VLOOKUP(Tableau25791113[[#This Row],[PLACE ERGUE]],PointsClassement[],2,FALSE)</f>
        <v xml:space="preserve"> </v>
      </c>
      <c r="M67" s="5" t="s">
        <v>2</v>
      </c>
      <c r="N67" s="9" t="str">
        <f>VLOOKUP(Tableau25791113[[#This Row],[PLACE TREGUNC]],PointsClassement[],2,FALSE)</f>
        <v xml:space="preserve"> </v>
      </c>
      <c r="O67" s="5" t="s">
        <v>2</v>
      </c>
      <c r="P67" s="9" t="str">
        <f>VLOOKUP(Tableau25791113[[#This Row],[PLACE SCAER]],PointsClassement[],2,FALSE)</f>
        <v xml:space="preserve"> </v>
      </c>
      <c r="Q67" s="5" t="s">
        <v>2</v>
      </c>
      <c r="R67" s="9" t="str">
        <f>VLOOKUP(Tableau25791113[[#This Row],[PLACE GOUEZEC]],PointsClassement[],2,FALSE)</f>
        <v xml:space="preserve"> </v>
      </c>
      <c r="S67" s="7"/>
      <c r="T67" s="8">
        <f>SUM(F67,H67,J67,L67,N67,P67,R67,S67)</f>
        <v>0</v>
      </c>
    </row>
    <row r="68" spans="1:20" x14ac:dyDescent="0.3">
      <c r="A68">
        <v>63</v>
      </c>
      <c r="E68" s="3" t="s">
        <v>2</v>
      </c>
      <c r="F68" s="9" t="str">
        <f>VLOOKUP(Tableau25791113[[#This Row],[PLACE QUIMPER]],PointsClassement[],2,FALSE)</f>
        <v xml:space="preserve"> </v>
      </c>
      <c r="G68" s="5" t="s">
        <v>2</v>
      </c>
      <c r="H68" s="9" t="str">
        <f>VLOOKUP(Tableau25791113[[#This Row],[PLACE RIEC]],PointsClassement[],2,FALSE)</f>
        <v xml:space="preserve"> </v>
      </c>
      <c r="I68" s="5" t="s">
        <v>2</v>
      </c>
      <c r="J68" s="9" t="str">
        <f>VLOOKUP(Tableau25791113[[#This Row],[PLACE QUIMPERLE]],PointsClassement[],2,FALSE)</f>
        <v xml:space="preserve"> </v>
      </c>
      <c r="K68" s="5" t="s">
        <v>2</v>
      </c>
      <c r="L68" s="9" t="str">
        <f>VLOOKUP(Tableau25791113[[#This Row],[PLACE ERGUE]],PointsClassement[],2,FALSE)</f>
        <v xml:space="preserve"> </v>
      </c>
      <c r="M68" s="5" t="s">
        <v>2</v>
      </c>
      <c r="N68" s="9" t="str">
        <f>VLOOKUP(Tableau25791113[[#This Row],[PLACE TREGUNC]],PointsClassement[],2,FALSE)</f>
        <v xml:space="preserve"> </v>
      </c>
      <c r="O68" s="5" t="s">
        <v>2</v>
      </c>
      <c r="P68" s="9" t="str">
        <f>VLOOKUP(Tableau25791113[[#This Row],[PLACE SCAER]],PointsClassement[],2,FALSE)</f>
        <v xml:space="preserve"> </v>
      </c>
      <c r="Q68" s="5" t="s">
        <v>2</v>
      </c>
      <c r="R68" s="9" t="str">
        <f>VLOOKUP(Tableau25791113[[#This Row],[PLACE GOUEZEC]],PointsClassement[],2,FALSE)</f>
        <v xml:space="preserve"> </v>
      </c>
      <c r="S68" s="7"/>
      <c r="T68" s="8">
        <f>SUM(F68,H68,J68,L68,N68,P68,R68,S68)</f>
        <v>0</v>
      </c>
    </row>
    <row r="69" spans="1:20" x14ac:dyDescent="0.3">
      <c r="A69">
        <v>64</v>
      </c>
      <c r="E69" s="3" t="s">
        <v>2</v>
      </c>
      <c r="F69" s="9" t="str">
        <f>VLOOKUP(Tableau25791113[[#This Row],[PLACE QUIMPER]],PointsClassement[],2,FALSE)</f>
        <v xml:space="preserve"> </v>
      </c>
      <c r="G69" s="5" t="s">
        <v>2</v>
      </c>
      <c r="H69" s="9" t="str">
        <f>VLOOKUP(Tableau25791113[[#This Row],[PLACE RIEC]],PointsClassement[],2,FALSE)</f>
        <v xml:space="preserve"> </v>
      </c>
      <c r="I69" s="5" t="s">
        <v>2</v>
      </c>
      <c r="J69" s="9" t="str">
        <f>VLOOKUP(Tableau25791113[[#This Row],[PLACE QUIMPERLE]],PointsClassement[],2,FALSE)</f>
        <v xml:space="preserve"> </v>
      </c>
      <c r="K69" s="5" t="s">
        <v>2</v>
      </c>
      <c r="L69" s="9" t="str">
        <f>VLOOKUP(Tableau25791113[[#This Row],[PLACE ERGUE]],PointsClassement[],2,FALSE)</f>
        <v xml:space="preserve"> </v>
      </c>
      <c r="M69" s="5" t="s">
        <v>2</v>
      </c>
      <c r="N69" s="9" t="str">
        <f>VLOOKUP(Tableau25791113[[#This Row],[PLACE TREGUNC]],PointsClassement[],2,FALSE)</f>
        <v xml:space="preserve"> </v>
      </c>
      <c r="O69" s="5" t="s">
        <v>2</v>
      </c>
      <c r="P69" s="9" t="str">
        <f>VLOOKUP(Tableau25791113[[#This Row],[PLACE SCAER]],PointsClassement[],2,FALSE)</f>
        <v xml:space="preserve"> </v>
      </c>
      <c r="Q69" s="5" t="s">
        <v>2</v>
      </c>
      <c r="R69" s="9" t="str">
        <f>VLOOKUP(Tableau25791113[[#This Row],[PLACE GOUEZEC]],PointsClassement[],2,FALSE)</f>
        <v xml:space="preserve"> </v>
      </c>
      <c r="S69" s="7"/>
      <c r="T69" s="8">
        <f>SUM(F69,H69,J69,L69,N69,P69,R69,S69)</f>
        <v>0</v>
      </c>
    </row>
    <row r="70" spans="1:20" x14ac:dyDescent="0.3">
      <c r="A70">
        <v>65</v>
      </c>
      <c r="E70" s="3" t="s">
        <v>2</v>
      </c>
      <c r="F70" s="9" t="str">
        <f>VLOOKUP(Tableau25791113[[#This Row],[PLACE QUIMPER]],PointsClassement[],2,FALSE)</f>
        <v xml:space="preserve"> </v>
      </c>
      <c r="G70" s="5" t="s">
        <v>2</v>
      </c>
      <c r="H70" s="9" t="str">
        <f>VLOOKUP(Tableau25791113[[#This Row],[PLACE RIEC]],PointsClassement[],2,FALSE)</f>
        <v xml:space="preserve"> </v>
      </c>
      <c r="I70" s="5" t="s">
        <v>2</v>
      </c>
      <c r="J70" s="9" t="str">
        <f>VLOOKUP(Tableau25791113[[#This Row],[PLACE QUIMPERLE]],PointsClassement[],2,FALSE)</f>
        <v xml:space="preserve"> </v>
      </c>
      <c r="K70" s="5" t="s">
        <v>2</v>
      </c>
      <c r="L70" s="9" t="str">
        <f>VLOOKUP(Tableau25791113[[#This Row],[PLACE ERGUE]],PointsClassement[],2,FALSE)</f>
        <v xml:space="preserve"> </v>
      </c>
      <c r="M70" s="5" t="s">
        <v>2</v>
      </c>
      <c r="N70" s="9" t="str">
        <f>VLOOKUP(Tableau25791113[[#This Row],[PLACE TREGUNC]],PointsClassement[],2,FALSE)</f>
        <v xml:space="preserve"> </v>
      </c>
      <c r="O70" s="5" t="s">
        <v>2</v>
      </c>
      <c r="P70" s="9" t="str">
        <f>VLOOKUP(Tableau25791113[[#This Row],[PLACE SCAER]],PointsClassement[],2,FALSE)</f>
        <v xml:space="preserve"> </v>
      </c>
      <c r="Q70" s="5" t="s">
        <v>2</v>
      </c>
      <c r="R70" s="9" t="str">
        <f>VLOOKUP(Tableau25791113[[#This Row],[PLACE GOUEZEC]],PointsClassement[],2,FALSE)</f>
        <v xml:space="preserve"> </v>
      </c>
      <c r="S70" s="7"/>
      <c r="T70" s="8">
        <f>SUM(F70,H70,J70,L70,N70,P70,R70,S70)</f>
        <v>0</v>
      </c>
    </row>
    <row r="71" spans="1:20" x14ac:dyDescent="0.3">
      <c r="A71">
        <v>66</v>
      </c>
      <c r="E71" s="3" t="s">
        <v>2</v>
      </c>
      <c r="F71" s="9" t="str">
        <f>VLOOKUP(Tableau25791113[[#This Row],[PLACE QUIMPER]],PointsClassement[],2,FALSE)</f>
        <v xml:space="preserve"> </v>
      </c>
      <c r="G71" s="5" t="s">
        <v>2</v>
      </c>
      <c r="H71" s="9" t="str">
        <f>VLOOKUP(Tableau25791113[[#This Row],[PLACE RIEC]],PointsClassement[],2,FALSE)</f>
        <v xml:space="preserve"> </v>
      </c>
      <c r="I71" s="5" t="s">
        <v>2</v>
      </c>
      <c r="J71" s="9" t="str">
        <f>VLOOKUP(Tableau25791113[[#This Row],[PLACE QUIMPERLE]],PointsClassement[],2,FALSE)</f>
        <v xml:space="preserve"> </v>
      </c>
      <c r="K71" s="5" t="s">
        <v>2</v>
      </c>
      <c r="L71" s="9" t="str">
        <f>VLOOKUP(Tableau25791113[[#This Row],[PLACE ERGUE]],PointsClassement[],2,FALSE)</f>
        <v xml:space="preserve"> </v>
      </c>
      <c r="M71" s="5" t="s">
        <v>2</v>
      </c>
      <c r="N71" s="9" t="str">
        <f>VLOOKUP(Tableau25791113[[#This Row],[PLACE TREGUNC]],PointsClassement[],2,FALSE)</f>
        <v xml:space="preserve"> </v>
      </c>
      <c r="O71" s="5" t="s">
        <v>2</v>
      </c>
      <c r="P71" s="9" t="str">
        <f>VLOOKUP(Tableau25791113[[#This Row],[PLACE SCAER]],PointsClassement[],2,FALSE)</f>
        <v xml:space="preserve"> </v>
      </c>
      <c r="Q71" s="5" t="s">
        <v>2</v>
      </c>
      <c r="R71" s="9" t="str">
        <f>VLOOKUP(Tableau25791113[[#This Row],[PLACE GOUEZEC]],PointsClassement[],2,FALSE)</f>
        <v xml:space="preserve"> </v>
      </c>
      <c r="S71" s="7"/>
      <c r="T71" s="8">
        <f>SUM(F71,H71,J71,L71,N71,P71,R71,S71)</f>
        <v>0</v>
      </c>
    </row>
    <row r="72" spans="1:20" x14ac:dyDescent="0.3">
      <c r="A72">
        <v>67</v>
      </c>
      <c r="E72" s="3" t="s">
        <v>2</v>
      </c>
      <c r="F72" s="9" t="str">
        <f>VLOOKUP(Tableau25791113[[#This Row],[PLACE QUIMPER]],PointsClassement[],2,FALSE)</f>
        <v xml:space="preserve"> </v>
      </c>
      <c r="G72" s="5" t="s">
        <v>2</v>
      </c>
      <c r="H72" s="9" t="str">
        <f>VLOOKUP(Tableau25791113[[#This Row],[PLACE RIEC]],PointsClassement[],2,FALSE)</f>
        <v xml:space="preserve"> </v>
      </c>
      <c r="I72" s="5" t="s">
        <v>2</v>
      </c>
      <c r="J72" s="9" t="str">
        <f>VLOOKUP(Tableau25791113[[#This Row],[PLACE QUIMPERLE]],PointsClassement[],2,FALSE)</f>
        <v xml:space="preserve"> </v>
      </c>
      <c r="K72" s="5" t="s">
        <v>2</v>
      </c>
      <c r="L72" s="9" t="str">
        <f>VLOOKUP(Tableau25791113[[#This Row],[PLACE ERGUE]],PointsClassement[],2,FALSE)</f>
        <v xml:space="preserve"> </v>
      </c>
      <c r="M72" s="5" t="s">
        <v>2</v>
      </c>
      <c r="N72" s="9" t="str">
        <f>VLOOKUP(Tableau25791113[[#This Row],[PLACE TREGUNC]],PointsClassement[],2,FALSE)</f>
        <v xml:space="preserve"> </v>
      </c>
      <c r="O72" s="5" t="s">
        <v>2</v>
      </c>
      <c r="P72" s="9" t="str">
        <f>VLOOKUP(Tableau25791113[[#This Row],[PLACE SCAER]],PointsClassement[],2,FALSE)</f>
        <v xml:space="preserve"> </v>
      </c>
      <c r="Q72" s="5" t="s">
        <v>2</v>
      </c>
      <c r="R72" s="9" t="str">
        <f>VLOOKUP(Tableau25791113[[#This Row],[PLACE GOUEZEC]],PointsClassement[],2,FALSE)</f>
        <v xml:space="preserve"> </v>
      </c>
      <c r="S72" s="7"/>
      <c r="T72" s="8">
        <f>SUM(F72,H72,J72,L72,N72,P72,R72,S72)</f>
        <v>0</v>
      </c>
    </row>
    <row r="73" spans="1:20" x14ac:dyDescent="0.3">
      <c r="A73">
        <v>68</v>
      </c>
      <c r="E73" s="3" t="s">
        <v>2</v>
      </c>
      <c r="F73" s="9" t="str">
        <f>VLOOKUP(Tableau25791113[[#This Row],[PLACE QUIMPER]],PointsClassement[],2,FALSE)</f>
        <v xml:space="preserve"> </v>
      </c>
      <c r="G73" s="5" t="s">
        <v>2</v>
      </c>
      <c r="H73" s="9" t="str">
        <f>VLOOKUP(Tableau25791113[[#This Row],[PLACE RIEC]],PointsClassement[],2,FALSE)</f>
        <v xml:space="preserve"> </v>
      </c>
      <c r="I73" s="5" t="s">
        <v>2</v>
      </c>
      <c r="J73" s="9" t="str">
        <f>VLOOKUP(Tableau25791113[[#This Row],[PLACE QUIMPERLE]],PointsClassement[],2,FALSE)</f>
        <v xml:space="preserve"> </v>
      </c>
      <c r="K73" s="5" t="s">
        <v>2</v>
      </c>
      <c r="L73" s="9" t="str">
        <f>VLOOKUP(Tableau25791113[[#This Row],[PLACE ERGUE]],PointsClassement[],2,FALSE)</f>
        <v xml:space="preserve"> </v>
      </c>
      <c r="M73" s="5" t="s">
        <v>2</v>
      </c>
      <c r="N73" s="9" t="str">
        <f>VLOOKUP(Tableau25791113[[#This Row],[PLACE TREGUNC]],PointsClassement[],2,FALSE)</f>
        <v xml:space="preserve"> </v>
      </c>
      <c r="O73" s="5" t="s">
        <v>2</v>
      </c>
      <c r="P73" s="9" t="str">
        <f>VLOOKUP(Tableau25791113[[#This Row],[PLACE SCAER]],PointsClassement[],2,FALSE)</f>
        <v xml:space="preserve"> </v>
      </c>
      <c r="Q73" s="5" t="s">
        <v>2</v>
      </c>
      <c r="R73" s="9" t="str">
        <f>VLOOKUP(Tableau25791113[[#This Row],[PLACE GOUEZEC]],PointsClassement[],2,FALSE)</f>
        <v xml:space="preserve"> </v>
      </c>
      <c r="S73" s="7"/>
      <c r="T73" s="8">
        <f>SUM(F73,H73,J73,L73,N73,P73,R73,S73)</f>
        <v>0</v>
      </c>
    </row>
    <row r="74" spans="1:20" x14ac:dyDescent="0.3">
      <c r="A74">
        <v>69</v>
      </c>
      <c r="E74" s="3" t="s">
        <v>2</v>
      </c>
      <c r="F74" s="9" t="str">
        <f>VLOOKUP(Tableau25791113[[#This Row],[PLACE QUIMPER]],PointsClassement[],2,FALSE)</f>
        <v xml:space="preserve"> </v>
      </c>
      <c r="G74" s="5" t="s">
        <v>2</v>
      </c>
      <c r="H74" s="9" t="str">
        <f>VLOOKUP(Tableau25791113[[#This Row],[PLACE RIEC]],PointsClassement[],2,FALSE)</f>
        <v xml:space="preserve"> </v>
      </c>
      <c r="I74" s="5" t="s">
        <v>2</v>
      </c>
      <c r="J74" s="9" t="str">
        <f>VLOOKUP(Tableau25791113[[#This Row],[PLACE QUIMPERLE]],PointsClassement[],2,FALSE)</f>
        <v xml:space="preserve"> </v>
      </c>
      <c r="K74" s="5" t="s">
        <v>2</v>
      </c>
      <c r="L74" s="9" t="str">
        <f>VLOOKUP(Tableau25791113[[#This Row],[PLACE ERGUE]],PointsClassement[],2,FALSE)</f>
        <v xml:space="preserve"> </v>
      </c>
      <c r="M74" s="5" t="s">
        <v>2</v>
      </c>
      <c r="N74" s="9" t="str">
        <f>VLOOKUP(Tableau25791113[[#This Row],[PLACE TREGUNC]],PointsClassement[],2,FALSE)</f>
        <v xml:space="preserve"> </v>
      </c>
      <c r="O74" s="5" t="s">
        <v>2</v>
      </c>
      <c r="P74" s="9" t="str">
        <f>VLOOKUP(Tableau25791113[[#This Row],[PLACE SCAER]],PointsClassement[],2,FALSE)</f>
        <v xml:space="preserve"> </v>
      </c>
      <c r="Q74" s="5" t="s">
        <v>2</v>
      </c>
      <c r="R74" s="9" t="str">
        <f>VLOOKUP(Tableau25791113[[#This Row],[PLACE GOUEZEC]],PointsClassement[],2,FALSE)</f>
        <v xml:space="preserve"> </v>
      </c>
      <c r="S74" s="7"/>
      <c r="T74" s="8">
        <f>SUM(F74,H74,J74,L74,N74,P74,R74,S74)</f>
        <v>0</v>
      </c>
    </row>
    <row r="75" spans="1:20" x14ac:dyDescent="0.3">
      <c r="A75">
        <v>70</v>
      </c>
      <c r="E75" s="3" t="s">
        <v>2</v>
      </c>
      <c r="F75" s="9" t="str">
        <f>VLOOKUP(Tableau25791113[[#This Row],[PLACE QUIMPER]],PointsClassement[],2,FALSE)</f>
        <v xml:space="preserve"> </v>
      </c>
      <c r="G75" s="5" t="s">
        <v>2</v>
      </c>
      <c r="H75" s="9" t="str">
        <f>VLOOKUP(Tableau25791113[[#This Row],[PLACE RIEC]],PointsClassement[],2,FALSE)</f>
        <v xml:space="preserve"> </v>
      </c>
      <c r="I75" s="5" t="s">
        <v>2</v>
      </c>
      <c r="J75" s="9" t="str">
        <f>VLOOKUP(Tableau25791113[[#This Row],[PLACE QUIMPERLE]],PointsClassement[],2,FALSE)</f>
        <v xml:space="preserve"> </v>
      </c>
      <c r="K75" s="5" t="s">
        <v>2</v>
      </c>
      <c r="L75" s="9" t="str">
        <f>VLOOKUP(Tableau25791113[[#This Row],[PLACE ERGUE]],PointsClassement[],2,FALSE)</f>
        <v xml:space="preserve"> </v>
      </c>
      <c r="M75" s="5" t="s">
        <v>2</v>
      </c>
      <c r="N75" s="9" t="str">
        <f>VLOOKUP(Tableau25791113[[#This Row],[PLACE TREGUNC]],PointsClassement[],2,FALSE)</f>
        <v xml:space="preserve"> </v>
      </c>
      <c r="O75" s="5" t="s">
        <v>2</v>
      </c>
      <c r="P75" s="9" t="str">
        <f>VLOOKUP(Tableau25791113[[#This Row],[PLACE SCAER]],PointsClassement[],2,FALSE)</f>
        <v xml:space="preserve"> </v>
      </c>
      <c r="Q75" s="5" t="s">
        <v>2</v>
      </c>
      <c r="R75" s="9" t="str">
        <f>VLOOKUP(Tableau25791113[[#This Row],[PLACE GOUEZEC]],PointsClassement[],2,FALSE)</f>
        <v xml:space="preserve"> </v>
      </c>
      <c r="S75" s="7"/>
      <c r="T75" s="8">
        <f>SUM(F75,H75,J75,L75,N75,P75,R75,S75)</f>
        <v>0</v>
      </c>
    </row>
    <row r="76" spans="1:20" x14ac:dyDescent="0.3">
      <c r="A76">
        <v>71</v>
      </c>
      <c r="E76" s="3" t="s">
        <v>2</v>
      </c>
      <c r="F76" s="9" t="str">
        <f>VLOOKUP(Tableau25791113[[#This Row],[PLACE QUIMPER]],PointsClassement[],2,FALSE)</f>
        <v xml:space="preserve"> </v>
      </c>
      <c r="G76" s="5" t="s">
        <v>2</v>
      </c>
      <c r="H76" s="9" t="str">
        <f>VLOOKUP(Tableau25791113[[#This Row],[PLACE RIEC]],PointsClassement[],2,FALSE)</f>
        <v xml:space="preserve"> </v>
      </c>
      <c r="I76" s="5" t="s">
        <v>2</v>
      </c>
      <c r="J76" s="9" t="str">
        <f>VLOOKUP(Tableau25791113[[#This Row],[PLACE QUIMPERLE]],PointsClassement[],2,FALSE)</f>
        <v xml:space="preserve"> </v>
      </c>
      <c r="K76" s="5" t="s">
        <v>2</v>
      </c>
      <c r="L76" s="9" t="str">
        <f>VLOOKUP(Tableau25791113[[#This Row],[PLACE ERGUE]],PointsClassement[],2,FALSE)</f>
        <v xml:space="preserve"> </v>
      </c>
      <c r="M76" s="5" t="s">
        <v>2</v>
      </c>
      <c r="N76" s="9" t="str">
        <f>VLOOKUP(Tableau25791113[[#This Row],[PLACE TREGUNC]],PointsClassement[],2,FALSE)</f>
        <v xml:space="preserve"> </v>
      </c>
      <c r="O76" s="5" t="s">
        <v>2</v>
      </c>
      <c r="P76" s="9" t="str">
        <f>VLOOKUP(Tableau25791113[[#This Row],[PLACE SCAER]],PointsClassement[],2,FALSE)</f>
        <v xml:space="preserve"> </v>
      </c>
      <c r="Q76" s="5" t="s">
        <v>2</v>
      </c>
      <c r="R76" s="9" t="str">
        <f>VLOOKUP(Tableau25791113[[#This Row],[PLACE GOUEZEC]],PointsClassement[],2,FALSE)</f>
        <v xml:space="preserve"> </v>
      </c>
      <c r="S76" s="7"/>
      <c r="T76" s="8">
        <f>SUM(F76,H76,J76,L76,N76,P76,R76,S76)</f>
        <v>0</v>
      </c>
    </row>
    <row r="77" spans="1:20" x14ac:dyDescent="0.3">
      <c r="A77">
        <v>72</v>
      </c>
      <c r="E77" s="3" t="s">
        <v>2</v>
      </c>
      <c r="F77" s="9" t="str">
        <f>VLOOKUP(Tableau25791113[[#This Row],[PLACE QUIMPER]],PointsClassement[],2,FALSE)</f>
        <v xml:space="preserve"> </v>
      </c>
      <c r="G77" s="5" t="s">
        <v>2</v>
      </c>
      <c r="H77" s="9" t="str">
        <f>VLOOKUP(Tableau25791113[[#This Row],[PLACE RIEC]],PointsClassement[],2,FALSE)</f>
        <v xml:space="preserve"> </v>
      </c>
      <c r="I77" s="5" t="s">
        <v>2</v>
      </c>
      <c r="J77" s="9" t="str">
        <f>VLOOKUP(Tableau25791113[[#This Row],[PLACE QUIMPERLE]],PointsClassement[],2,FALSE)</f>
        <v xml:space="preserve"> </v>
      </c>
      <c r="K77" s="5" t="s">
        <v>2</v>
      </c>
      <c r="L77" s="9" t="str">
        <f>VLOOKUP(Tableau25791113[[#This Row],[PLACE ERGUE]],PointsClassement[],2,FALSE)</f>
        <v xml:space="preserve"> </v>
      </c>
      <c r="M77" s="5" t="s">
        <v>2</v>
      </c>
      <c r="N77" s="9" t="str">
        <f>VLOOKUP(Tableau25791113[[#This Row],[PLACE TREGUNC]],PointsClassement[],2,FALSE)</f>
        <v xml:space="preserve"> </v>
      </c>
      <c r="O77" s="5" t="s">
        <v>2</v>
      </c>
      <c r="P77" s="9" t="str">
        <f>VLOOKUP(Tableau25791113[[#This Row],[PLACE SCAER]],PointsClassement[],2,FALSE)</f>
        <v xml:space="preserve"> </v>
      </c>
      <c r="Q77" s="5" t="s">
        <v>2</v>
      </c>
      <c r="R77" s="9" t="str">
        <f>VLOOKUP(Tableau25791113[[#This Row],[PLACE GOUEZEC]],PointsClassement[],2,FALSE)</f>
        <v xml:space="preserve"> </v>
      </c>
      <c r="S77" s="7"/>
      <c r="T77" s="8">
        <f>SUM(F77,H77,J77,L77,N77,P77,R77,S77)</f>
        <v>0</v>
      </c>
    </row>
    <row r="78" spans="1:20" x14ac:dyDescent="0.3">
      <c r="A78">
        <v>73</v>
      </c>
      <c r="E78" s="3" t="s">
        <v>2</v>
      </c>
      <c r="F78" s="9" t="str">
        <f>VLOOKUP(Tableau25791113[[#This Row],[PLACE QUIMPER]],PointsClassement[],2,FALSE)</f>
        <v xml:space="preserve"> </v>
      </c>
      <c r="G78" s="5" t="s">
        <v>2</v>
      </c>
      <c r="H78" s="9" t="str">
        <f>VLOOKUP(Tableau25791113[[#This Row],[PLACE RIEC]],PointsClassement[],2,FALSE)</f>
        <v xml:space="preserve"> </v>
      </c>
      <c r="I78" s="5" t="s">
        <v>2</v>
      </c>
      <c r="J78" s="9" t="str">
        <f>VLOOKUP(Tableau25791113[[#This Row],[PLACE QUIMPERLE]],PointsClassement[],2,FALSE)</f>
        <v xml:space="preserve"> </v>
      </c>
      <c r="K78" s="5" t="s">
        <v>2</v>
      </c>
      <c r="L78" s="9" t="str">
        <f>VLOOKUP(Tableau25791113[[#This Row],[PLACE ERGUE]],PointsClassement[],2,FALSE)</f>
        <v xml:space="preserve"> </v>
      </c>
      <c r="M78" s="5" t="s">
        <v>2</v>
      </c>
      <c r="N78" s="9" t="str">
        <f>VLOOKUP(Tableau25791113[[#This Row],[PLACE TREGUNC]],PointsClassement[],2,FALSE)</f>
        <v xml:space="preserve"> </v>
      </c>
      <c r="O78" s="5" t="s">
        <v>2</v>
      </c>
      <c r="P78" s="9" t="str">
        <f>VLOOKUP(Tableau25791113[[#This Row],[PLACE SCAER]],PointsClassement[],2,FALSE)</f>
        <v xml:space="preserve"> </v>
      </c>
      <c r="Q78" s="5" t="s">
        <v>2</v>
      </c>
      <c r="R78" s="9" t="str">
        <f>VLOOKUP(Tableau25791113[[#This Row],[PLACE GOUEZEC]],PointsClassement[],2,FALSE)</f>
        <v xml:space="preserve"> </v>
      </c>
      <c r="S78" s="7"/>
      <c r="T78" s="8">
        <f>SUM(F78,H78,J78,L78,N78,P78,R78,S78)</f>
        <v>0</v>
      </c>
    </row>
    <row r="79" spans="1:20" x14ac:dyDescent="0.3">
      <c r="A79">
        <v>74</v>
      </c>
      <c r="E79" s="3" t="s">
        <v>2</v>
      </c>
      <c r="F79" s="9" t="str">
        <f>VLOOKUP(Tableau25791113[[#This Row],[PLACE QUIMPER]],PointsClassement[],2,FALSE)</f>
        <v xml:space="preserve"> </v>
      </c>
      <c r="G79" s="5" t="s">
        <v>2</v>
      </c>
      <c r="H79" s="9" t="str">
        <f>VLOOKUP(Tableau25791113[[#This Row],[PLACE RIEC]],PointsClassement[],2,FALSE)</f>
        <v xml:space="preserve"> </v>
      </c>
      <c r="I79" s="5" t="s">
        <v>2</v>
      </c>
      <c r="J79" s="9" t="str">
        <f>VLOOKUP(Tableau25791113[[#This Row],[PLACE QUIMPERLE]],PointsClassement[],2,FALSE)</f>
        <v xml:space="preserve"> </v>
      </c>
      <c r="K79" s="5" t="s">
        <v>2</v>
      </c>
      <c r="L79" s="9" t="str">
        <f>VLOOKUP(Tableau25791113[[#This Row],[PLACE ERGUE]],PointsClassement[],2,FALSE)</f>
        <v xml:space="preserve"> </v>
      </c>
      <c r="M79" s="5" t="s">
        <v>2</v>
      </c>
      <c r="N79" s="9" t="str">
        <f>VLOOKUP(Tableau25791113[[#This Row],[PLACE TREGUNC]],PointsClassement[],2,FALSE)</f>
        <v xml:space="preserve"> </v>
      </c>
      <c r="O79" s="5" t="s">
        <v>2</v>
      </c>
      <c r="P79" s="9" t="str">
        <f>VLOOKUP(Tableau25791113[[#This Row],[PLACE SCAER]],PointsClassement[],2,FALSE)</f>
        <v xml:space="preserve"> </v>
      </c>
      <c r="Q79" s="5" t="s">
        <v>2</v>
      </c>
      <c r="R79" s="9" t="str">
        <f>VLOOKUP(Tableau25791113[[#This Row],[PLACE GOUEZEC]],PointsClassement[],2,FALSE)</f>
        <v xml:space="preserve"> </v>
      </c>
      <c r="S79" s="7"/>
      <c r="T79" s="8">
        <f>SUM(F79,H79,J79,L79,N79,P79,R79,S79)</f>
        <v>0</v>
      </c>
    </row>
    <row r="80" spans="1:20" x14ac:dyDescent="0.3">
      <c r="A80">
        <v>75</v>
      </c>
      <c r="E80" s="3" t="s">
        <v>2</v>
      </c>
      <c r="F80" s="9" t="str">
        <f>VLOOKUP(Tableau25791113[[#This Row],[PLACE QUIMPER]],PointsClassement[],2,FALSE)</f>
        <v xml:space="preserve"> </v>
      </c>
      <c r="G80" s="5" t="s">
        <v>2</v>
      </c>
      <c r="H80" s="9" t="str">
        <f>VLOOKUP(Tableau25791113[[#This Row],[PLACE RIEC]],PointsClassement[],2,FALSE)</f>
        <v xml:space="preserve"> </v>
      </c>
      <c r="I80" s="5" t="s">
        <v>2</v>
      </c>
      <c r="J80" s="9" t="str">
        <f>VLOOKUP(Tableau25791113[[#This Row],[PLACE QUIMPERLE]],PointsClassement[],2,FALSE)</f>
        <v xml:space="preserve"> </v>
      </c>
      <c r="K80" s="5" t="s">
        <v>2</v>
      </c>
      <c r="L80" s="9" t="str">
        <f>VLOOKUP(Tableau25791113[[#This Row],[PLACE ERGUE]],PointsClassement[],2,FALSE)</f>
        <v xml:space="preserve"> </v>
      </c>
      <c r="M80" s="5" t="s">
        <v>2</v>
      </c>
      <c r="N80" s="9" t="str">
        <f>VLOOKUP(Tableau25791113[[#This Row],[PLACE TREGUNC]],PointsClassement[],2,FALSE)</f>
        <v xml:space="preserve"> </v>
      </c>
      <c r="O80" s="5" t="s">
        <v>2</v>
      </c>
      <c r="P80" s="9" t="str">
        <f>VLOOKUP(Tableau25791113[[#This Row],[PLACE SCAER]],PointsClassement[],2,FALSE)</f>
        <v xml:space="preserve"> </v>
      </c>
      <c r="Q80" s="5" t="s">
        <v>2</v>
      </c>
      <c r="R80" s="9" t="str">
        <f>VLOOKUP(Tableau25791113[[#This Row],[PLACE GOUEZEC]],PointsClassement[],2,FALSE)</f>
        <v xml:space="preserve"> </v>
      </c>
      <c r="S80" s="7"/>
      <c r="T80" s="8">
        <f>SUM(F80,H80,J80,L80,N80,P80,R80,S80)</f>
        <v>0</v>
      </c>
    </row>
    <row r="81" spans="1:20" x14ac:dyDescent="0.3">
      <c r="A81">
        <v>76</v>
      </c>
      <c r="E81" s="3" t="s">
        <v>2</v>
      </c>
      <c r="F81" s="9" t="str">
        <f>VLOOKUP(Tableau25791113[[#This Row],[PLACE QUIMPER]],PointsClassement[],2,FALSE)</f>
        <v xml:space="preserve"> </v>
      </c>
      <c r="G81" s="5" t="s">
        <v>2</v>
      </c>
      <c r="H81" s="9" t="str">
        <f>VLOOKUP(Tableau25791113[[#This Row],[PLACE RIEC]],PointsClassement[],2,FALSE)</f>
        <v xml:space="preserve"> </v>
      </c>
      <c r="I81" s="5" t="s">
        <v>2</v>
      </c>
      <c r="J81" s="9" t="str">
        <f>VLOOKUP(Tableau25791113[[#This Row],[PLACE QUIMPERLE]],PointsClassement[],2,FALSE)</f>
        <v xml:space="preserve"> </v>
      </c>
      <c r="K81" s="5" t="s">
        <v>2</v>
      </c>
      <c r="L81" s="9" t="str">
        <f>VLOOKUP(Tableau25791113[[#This Row],[PLACE ERGUE]],PointsClassement[],2,FALSE)</f>
        <v xml:space="preserve"> </v>
      </c>
      <c r="M81" s="5" t="s">
        <v>2</v>
      </c>
      <c r="N81" s="9" t="str">
        <f>VLOOKUP(Tableau25791113[[#This Row],[PLACE TREGUNC]],PointsClassement[],2,FALSE)</f>
        <v xml:space="preserve"> </v>
      </c>
      <c r="O81" s="5" t="s">
        <v>2</v>
      </c>
      <c r="P81" s="9" t="str">
        <f>VLOOKUP(Tableau25791113[[#This Row],[PLACE SCAER]],PointsClassement[],2,FALSE)</f>
        <v xml:space="preserve"> </v>
      </c>
      <c r="Q81" s="5" t="s">
        <v>2</v>
      </c>
      <c r="R81" s="9" t="str">
        <f>VLOOKUP(Tableau25791113[[#This Row],[PLACE GOUEZEC]],PointsClassement[],2,FALSE)</f>
        <v xml:space="preserve"> </v>
      </c>
      <c r="S81" s="7"/>
      <c r="T81" s="8">
        <f>SUM(F81,H81,J81,L81,N81,P81,R81,S81)</f>
        <v>0</v>
      </c>
    </row>
    <row r="82" spans="1:20" x14ac:dyDescent="0.3">
      <c r="A82">
        <v>77</v>
      </c>
      <c r="E82" s="3" t="s">
        <v>2</v>
      </c>
      <c r="F82" s="9" t="str">
        <f>VLOOKUP(Tableau25791113[[#This Row],[PLACE QUIMPER]],PointsClassement[],2,FALSE)</f>
        <v xml:space="preserve"> </v>
      </c>
      <c r="G82" s="5" t="s">
        <v>2</v>
      </c>
      <c r="H82" s="9" t="str">
        <f>VLOOKUP(Tableau25791113[[#This Row],[PLACE RIEC]],PointsClassement[],2,FALSE)</f>
        <v xml:space="preserve"> </v>
      </c>
      <c r="I82" s="5" t="s">
        <v>2</v>
      </c>
      <c r="J82" s="9" t="str">
        <f>VLOOKUP(Tableau25791113[[#This Row],[PLACE QUIMPERLE]],PointsClassement[],2,FALSE)</f>
        <v xml:space="preserve"> </v>
      </c>
      <c r="K82" s="5" t="s">
        <v>2</v>
      </c>
      <c r="L82" s="9" t="str">
        <f>VLOOKUP(Tableau25791113[[#This Row],[PLACE ERGUE]],PointsClassement[],2,FALSE)</f>
        <v xml:space="preserve"> </v>
      </c>
      <c r="M82" s="5" t="s">
        <v>2</v>
      </c>
      <c r="N82" s="9" t="str">
        <f>VLOOKUP(Tableau25791113[[#This Row],[PLACE TREGUNC]],PointsClassement[],2,FALSE)</f>
        <v xml:space="preserve"> </v>
      </c>
      <c r="O82" s="5" t="s">
        <v>2</v>
      </c>
      <c r="P82" s="9" t="str">
        <f>VLOOKUP(Tableau25791113[[#This Row],[PLACE SCAER]],PointsClassement[],2,FALSE)</f>
        <v xml:space="preserve"> </v>
      </c>
      <c r="Q82" s="5" t="s">
        <v>2</v>
      </c>
      <c r="R82" s="9" t="str">
        <f>VLOOKUP(Tableau25791113[[#This Row],[PLACE GOUEZEC]],PointsClassement[],2,FALSE)</f>
        <v xml:space="preserve"> </v>
      </c>
      <c r="S82" s="7"/>
      <c r="T82" s="8">
        <f>SUM(F82,H82,J82,L82,N82,P82,R82,S82)</f>
        <v>0</v>
      </c>
    </row>
    <row r="83" spans="1:20" x14ac:dyDescent="0.3">
      <c r="A83">
        <v>78</v>
      </c>
      <c r="E83" s="3" t="s">
        <v>2</v>
      </c>
      <c r="F83" s="9" t="str">
        <f>VLOOKUP(Tableau25791113[[#This Row],[PLACE QUIMPER]],PointsClassement[],2,FALSE)</f>
        <v xml:space="preserve"> </v>
      </c>
      <c r="G83" s="5" t="s">
        <v>2</v>
      </c>
      <c r="H83" s="9" t="str">
        <f>VLOOKUP(Tableau25791113[[#This Row],[PLACE RIEC]],PointsClassement[],2,FALSE)</f>
        <v xml:space="preserve"> </v>
      </c>
      <c r="I83" s="5" t="s">
        <v>2</v>
      </c>
      <c r="J83" s="9" t="str">
        <f>VLOOKUP(Tableau25791113[[#This Row],[PLACE QUIMPERLE]],PointsClassement[],2,FALSE)</f>
        <v xml:space="preserve"> </v>
      </c>
      <c r="K83" s="5" t="s">
        <v>2</v>
      </c>
      <c r="L83" s="9" t="str">
        <f>VLOOKUP(Tableau25791113[[#This Row],[PLACE ERGUE]],PointsClassement[],2,FALSE)</f>
        <v xml:space="preserve"> </v>
      </c>
      <c r="M83" s="5" t="s">
        <v>2</v>
      </c>
      <c r="N83" s="9" t="str">
        <f>VLOOKUP(Tableau25791113[[#This Row],[PLACE TREGUNC]],PointsClassement[],2,FALSE)</f>
        <v xml:space="preserve"> </v>
      </c>
      <c r="O83" s="5" t="s">
        <v>2</v>
      </c>
      <c r="P83" s="9" t="str">
        <f>VLOOKUP(Tableau25791113[[#This Row],[PLACE SCAER]],PointsClassement[],2,FALSE)</f>
        <v xml:space="preserve"> </v>
      </c>
      <c r="Q83" s="5" t="s">
        <v>2</v>
      </c>
      <c r="R83" s="9" t="str">
        <f>VLOOKUP(Tableau25791113[[#This Row],[PLACE GOUEZEC]],PointsClassement[],2,FALSE)</f>
        <v xml:space="preserve"> </v>
      </c>
      <c r="S83" s="7"/>
      <c r="T83" s="8">
        <f>SUM(F83,H83,J83,L83,N83,P83,R83,S83)</f>
        <v>0</v>
      </c>
    </row>
    <row r="84" spans="1:20" x14ac:dyDescent="0.3">
      <c r="A84">
        <v>79</v>
      </c>
      <c r="E84" s="3" t="s">
        <v>2</v>
      </c>
      <c r="F84" s="9" t="str">
        <f>VLOOKUP(Tableau25791113[[#This Row],[PLACE QUIMPER]],PointsClassement[],2,FALSE)</f>
        <v xml:space="preserve"> </v>
      </c>
      <c r="G84" s="5" t="s">
        <v>2</v>
      </c>
      <c r="H84" s="9" t="str">
        <f>VLOOKUP(Tableau25791113[[#This Row],[PLACE RIEC]],PointsClassement[],2,FALSE)</f>
        <v xml:space="preserve"> </v>
      </c>
      <c r="I84" s="5" t="s">
        <v>2</v>
      </c>
      <c r="J84" s="9" t="str">
        <f>VLOOKUP(Tableau25791113[[#This Row],[PLACE QUIMPERLE]],PointsClassement[],2,FALSE)</f>
        <v xml:space="preserve"> </v>
      </c>
      <c r="K84" s="5" t="s">
        <v>2</v>
      </c>
      <c r="L84" s="9" t="str">
        <f>VLOOKUP(Tableau25791113[[#This Row],[PLACE ERGUE]],PointsClassement[],2,FALSE)</f>
        <v xml:space="preserve"> </v>
      </c>
      <c r="M84" s="5" t="s">
        <v>2</v>
      </c>
      <c r="N84" s="9" t="str">
        <f>VLOOKUP(Tableau25791113[[#This Row],[PLACE TREGUNC]],PointsClassement[],2,FALSE)</f>
        <v xml:space="preserve"> </v>
      </c>
      <c r="O84" s="5" t="s">
        <v>2</v>
      </c>
      <c r="P84" s="9" t="str">
        <f>VLOOKUP(Tableau25791113[[#This Row],[PLACE SCAER]],PointsClassement[],2,FALSE)</f>
        <v xml:space="preserve"> </v>
      </c>
      <c r="Q84" s="5" t="s">
        <v>2</v>
      </c>
      <c r="R84" s="9" t="str">
        <f>VLOOKUP(Tableau25791113[[#This Row],[PLACE GOUEZEC]],PointsClassement[],2,FALSE)</f>
        <v xml:space="preserve"> </v>
      </c>
      <c r="S84" s="7"/>
      <c r="T84" s="8">
        <f>SUM(F84,H84,J84,L84,N84,P84,R84,S84)</f>
        <v>0</v>
      </c>
    </row>
    <row r="85" spans="1:20" x14ac:dyDescent="0.3">
      <c r="A85">
        <v>80</v>
      </c>
      <c r="E85" s="3" t="s">
        <v>2</v>
      </c>
      <c r="F85" s="9" t="str">
        <f>VLOOKUP(Tableau25791113[[#This Row],[PLACE QUIMPER]],PointsClassement[],2,FALSE)</f>
        <v xml:space="preserve"> </v>
      </c>
      <c r="G85" s="5" t="s">
        <v>2</v>
      </c>
      <c r="H85" s="9" t="str">
        <f>VLOOKUP(Tableau25791113[[#This Row],[PLACE RIEC]],PointsClassement[],2,FALSE)</f>
        <v xml:space="preserve"> </v>
      </c>
      <c r="I85" s="5" t="s">
        <v>2</v>
      </c>
      <c r="J85" s="9" t="str">
        <f>VLOOKUP(Tableau25791113[[#This Row],[PLACE QUIMPERLE]],PointsClassement[],2,FALSE)</f>
        <v xml:space="preserve"> </v>
      </c>
      <c r="K85" s="5" t="s">
        <v>2</v>
      </c>
      <c r="L85" s="9" t="str">
        <f>VLOOKUP(Tableau25791113[[#This Row],[PLACE ERGUE]],PointsClassement[],2,FALSE)</f>
        <v xml:space="preserve"> </v>
      </c>
      <c r="M85" s="5" t="s">
        <v>2</v>
      </c>
      <c r="N85" s="9" t="str">
        <f>VLOOKUP(Tableau25791113[[#This Row],[PLACE TREGUNC]],PointsClassement[],2,FALSE)</f>
        <v xml:space="preserve"> </v>
      </c>
      <c r="O85" s="5" t="s">
        <v>2</v>
      </c>
      <c r="P85" s="9" t="str">
        <f>VLOOKUP(Tableau25791113[[#This Row],[PLACE SCAER]],PointsClassement[],2,FALSE)</f>
        <v xml:space="preserve"> </v>
      </c>
      <c r="Q85" s="5" t="s">
        <v>2</v>
      </c>
      <c r="R85" s="9" t="str">
        <f>VLOOKUP(Tableau25791113[[#This Row],[PLACE GOUEZEC]],PointsClassement[],2,FALSE)</f>
        <v xml:space="preserve"> </v>
      </c>
      <c r="S85" s="7"/>
      <c r="T85" s="8">
        <f>SUM(F85,H85,J85,L85,N85,P85,R85,S85)</f>
        <v>0</v>
      </c>
    </row>
    <row r="86" spans="1:20" x14ac:dyDescent="0.3">
      <c r="A86">
        <v>81</v>
      </c>
      <c r="E86" s="3" t="s">
        <v>2</v>
      </c>
      <c r="F86" s="9" t="str">
        <f>VLOOKUP(Tableau25791113[[#This Row],[PLACE QUIMPER]],PointsClassement[],2,FALSE)</f>
        <v xml:space="preserve"> </v>
      </c>
      <c r="G86" s="5" t="s">
        <v>2</v>
      </c>
      <c r="H86" s="9" t="str">
        <f>VLOOKUP(Tableau25791113[[#This Row],[PLACE RIEC]],PointsClassement[],2,FALSE)</f>
        <v xml:space="preserve"> </v>
      </c>
      <c r="I86" s="5" t="s">
        <v>2</v>
      </c>
      <c r="J86" s="9" t="str">
        <f>VLOOKUP(Tableau25791113[[#This Row],[PLACE QUIMPERLE]],PointsClassement[],2,FALSE)</f>
        <v xml:space="preserve"> </v>
      </c>
      <c r="K86" s="5" t="s">
        <v>2</v>
      </c>
      <c r="L86" s="9" t="str">
        <f>VLOOKUP(Tableau25791113[[#This Row],[PLACE ERGUE]],PointsClassement[],2,FALSE)</f>
        <v xml:space="preserve"> </v>
      </c>
      <c r="M86" s="5" t="s">
        <v>2</v>
      </c>
      <c r="N86" s="9" t="str">
        <f>VLOOKUP(Tableau25791113[[#This Row],[PLACE TREGUNC]],PointsClassement[],2,FALSE)</f>
        <v xml:space="preserve"> </v>
      </c>
      <c r="O86" s="5" t="s">
        <v>2</v>
      </c>
      <c r="P86" s="9" t="str">
        <f>VLOOKUP(Tableau25791113[[#This Row],[PLACE SCAER]],PointsClassement[],2,FALSE)</f>
        <v xml:space="preserve"> </v>
      </c>
      <c r="Q86" s="5" t="s">
        <v>2</v>
      </c>
      <c r="R86" s="9" t="str">
        <f>VLOOKUP(Tableau25791113[[#This Row],[PLACE GOUEZEC]],PointsClassement[],2,FALSE)</f>
        <v xml:space="preserve"> </v>
      </c>
      <c r="S86" s="7"/>
      <c r="T86" s="8">
        <f>SUM(F86,H86,J86,L86,N86,P86,R86,S86)</f>
        <v>0</v>
      </c>
    </row>
    <row r="87" spans="1:20" x14ac:dyDescent="0.3">
      <c r="A87">
        <v>82</v>
      </c>
      <c r="E87" s="3" t="s">
        <v>2</v>
      </c>
      <c r="F87" s="9" t="str">
        <f>VLOOKUP(Tableau25791113[[#This Row],[PLACE QUIMPER]],PointsClassement[],2,FALSE)</f>
        <v xml:space="preserve"> </v>
      </c>
      <c r="G87" s="5" t="s">
        <v>2</v>
      </c>
      <c r="H87" s="9" t="str">
        <f>VLOOKUP(Tableau25791113[[#This Row],[PLACE RIEC]],PointsClassement[],2,FALSE)</f>
        <v xml:space="preserve"> </v>
      </c>
      <c r="I87" s="5" t="s">
        <v>2</v>
      </c>
      <c r="J87" s="9" t="str">
        <f>VLOOKUP(Tableau25791113[[#This Row],[PLACE QUIMPERLE]],PointsClassement[],2,FALSE)</f>
        <v xml:space="preserve"> </v>
      </c>
      <c r="K87" s="5" t="s">
        <v>2</v>
      </c>
      <c r="L87" s="9" t="str">
        <f>VLOOKUP(Tableau25791113[[#This Row],[PLACE ERGUE]],PointsClassement[],2,FALSE)</f>
        <v xml:space="preserve"> </v>
      </c>
      <c r="M87" s="5" t="s">
        <v>2</v>
      </c>
      <c r="N87" s="9" t="str">
        <f>VLOOKUP(Tableau25791113[[#This Row],[PLACE TREGUNC]],PointsClassement[],2,FALSE)</f>
        <v xml:space="preserve"> </v>
      </c>
      <c r="O87" s="5" t="s">
        <v>2</v>
      </c>
      <c r="P87" s="9" t="str">
        <f>VLOOKUP(Tableau25791113[[#This Row],[PLACE SCAER]],PointsClassement[],2,FALSE)</f>
        <v xml:space="preserve"> </v>
      </c>
      <c r="Q87" s="5" t="s">
        <v>2</v>
      </c>
      <c r="R87" s="9" t="str">
        <f>VLOOKUP(Tableau25791113[[#This Row],[PLACE GOUEZEC]],PointsClassement[],2,FALSE)</f>
        <v xml:space="preserve"> </v>
      </c>
      <c r="S87" s="7"/>
      <c r="T87" s="8">
        <f>SUM(F87,H87,J87,L87,N87,P87,R87,S87)</f>
        <v>0</v>
      </c>
    </row>
    <row r="88" spans="1:20" x14ac:dyDescent="0.3">
      <c r="A88">
        <v>83</v>
      </c>
      <c r="E88" s="3" t="s">
        <v>2</v>
      </c>
      <c r="F88" s="9" t="str">
        <f>VLOOKUP(Tableau25791113[[#This Row],[PLACE QUIMPER]],PointsClassement[],2,FALSE)</f>
        <v xml:space="preserve"> </v>
      </c>
      <c r="G88" s="5" t="s">
        <v>2</v>
      </c>
      <c r="H88" s="9" t="str">
        <f>VLOOKUP(Tableau25791113[[#This Row],[PLACE RIEC]],PointsClassement[],2,FALSE)</f>
        <v xml:space="preserve"> </v>
      </c>
      <c r="I88" s="5" t="s">
        <v>2</v>
      </c>
      <c r="J88" s="9" t="str">
        <f>VLOOKUP(Tableau25791113[[#This Row],[PLACE QUIMPERLE]],PointsClassement[],2,FALSE)</f>
        <v xml:space="preserve"> </v>
      </c>
      <c r="K88" s="5" t="s">
        <v>2</v>
      </c>
      <c r="L88" s="9" t="str">
        <f>VLOOKUP(Tableau25791113[[#This Row],[PLACE ERGUE]],PointsClassement[],2,FALSE)</f>
        <v xml:space="preserve"> </v>
      </c>
      <c r="M88" s="5" t="s">
        <v>2</v>
      </c>
      <c r="N88" s="9" t="str">
        <f>VLOOKUP(Tableau25791113[[#This Row],[PLACE TREGUNC]],PointsClassement[],2,FALSE)</f>
        <v xml:space="preserve"> </v>
      </c>
      <c r="O88" s="5" t="s">
        <v>2</v>
      </c>
      <c r="P88" s="9" t="str">
        <f>VLOOKUP(Tableau25791113[[#This Row],[PLACE SCAER]],PointsClassement[],2,FALSE)</f>
        <v xml:space="preserve"> </v>
      </c>
      <c r="Q88" s="5" t="s">
        <v>2</v>
      </c>
      <c r="R88" s="9" t="str">
        <f>VLOOKUP(Tableau25791113[[#This Row],[PLACE GOUEZEC]],PointsClassement[],2,FALSE)</f>
        <v xml:space="preserve"> </v>
      </c>
      <c r="S88" s="7"/>
      <c r="T88" s="8">
        <f>SUM(F88,H88,J88,L88,N88,P88,R88,S88)</f>
        <v>0</v>
      </c>
    </row>
    <row r="89" spans="1:20" x14ac:dyDescent="0.3">
      <c r="A89">
        <v>84</v>
      </c>
      <c r="E89" s="3" t="s">
        <v>2</v>
      </c>
      <c r="F89" s="9" t="str">
        <f>VLOOKUP(Tableau25791113[[#This Row],[PLACE QUIMPER]],PointsClassement[],2,FALSE)</f>
        <v xml:space="preserve"> </v>
      </c>
      <c r="G89" s="5" t="s">
        <v>2</v>
      </c>
      <c r="H89" s="9" t="str">
        <f>VLOOKUP(Tableau25791113[[#This Row],[PLACE RIEC]],PointsClassement[],2,FALSE)</f>
        <v xml:space="preserve"> </v>
      </c>
      <c r="I89" s="5" t="s">
        <v>2</v>
      </c>
      <c r="J89" s="9" t="str">
        <f>VLOOKUP(Tableau25791113[[#This Row],[PLACE QUIMPERLE]],PointsClassement[],2,FALSE)</f>
        <v xml:space="preserve"> </v>
      </c>
      <c r="K89" s="5" t="s">
        <v>2</v>
      </c>
      <c r="L89" s="9" t="str">
        <f>VLOOKUP(Tableau25791113[[#This Row],[PLACE ERGUE]],PointsClassement[],2,FALSE)</f>
        <v xml:space="preserve"> </v>
      </c>
      <c r="M89" s="5" t="s">
        <v>2</v>
      </c>
      <c r="N89" s="9" t="str">
        <f>VLOOKUP(Tableau25791113[[#This Row],[PLACE TREGUNC]],PointsClassement[],2,FALSE)</f>
        <v xml:space="preserve"> </v>
      </c>
      <c r="O89" s="5" t="s">
        <v>2</v>
      </c>
      <c r="P89" s="9" t="str">
        <f>VLOOKUP(Tableau25791113[[#This Row],[PLACE SCAER]],PointsClassement[],2,FALSE)</f>
        <v xml:space="preserve"> </v>
      </c>
      <c r="Q89" s="5" t="s">
        <v>2</v>
      </c>
      <c r="R89" s="9" t="str">
        <f>VLOOKUP(Tableau25791113[[#This Row],[PLACE GOUEZEC]],PointsClassement[],2,FALSE)</f>
        <v xml:space="preserve"> </v>
      </c>
      <c r="S89" s="7"/>
      <c r="T89" s="8">
        <f>SUM(F89,H89,J89,L89,N89,P89,R89,S89)</f>
        <v>0</v>
      </c>
    </row>
    <row r="90" spans="1:20" x14ac:dyDescent="0.3">
      <c r="A90">
        <v>85</v>
      </c>
      <c r="E90" s="3" t="s">
        <v>2</v>
      </c>
      <c r="F90" s="9" t="str">
        <f>VLOOKUP(Tableau25791113[[#This Row],[PLACE QUIMPER]],PointsClassement[],2,FALSE)</f>
        <v xml:space="preserve"> </v>
      </c>
      <c r="G90" s="5" t="s">
        <v>2</v>
      </c>
      <c r="H90" s="9" t="str">
        <f>VLOOKUP(Tableau25791113[[#This Row],[PLACE RIEC]],PointsClassement[],2,FALSE)</f>
        <v xml:space="preserve"> </v>
      </c>
      <c r="I90" s="5" t="s">
        <v>2</v>
      </c>
      <c r="J90" s="9" t="str">
        <f>VLOOKUP(Tableau25791113[[#This Row],[PLACE QUIMPERLE]],PointsClassement[],2,FALSE)</f>
        <v xml:space="preserve"> </v>
      </c>
      <c r="K90" s="5" t="s">
        <v>2</v>
      </c>
      <c r="L90" s="9" t="str">
        <f>VLOOKUP(Tableau25791113[[#This Row],[PLACE ERGUE]],PointsClassement[],2,FALSE)</f>
        <v xml:space="preserve"> </v>
      </c>
      <c r="M90" s="5" t="s">
        <v>2</v>
      </c>
      <c r="N90" s="9" t="str">
        <f>VLOOKUP(Tableau25791113[[#This Row],[PLACE TREGUNC]],PointsClassement[],2,FALSE)</f>
        <v xml:space="preserve"> </v>
      </c>
      <c r="O90" s="5" t="s">
        <v>2</v>
      </c>
      <c r="P90" s="9" t="str">
        <f>VLOOKUP(Tableau25791113[[#This Row],[PLACE SCAER]],PointsClassement[],2,FALSE)</f>
        <v xml:space="preserve"> </v>
      </c>
      <c r="Q90" s="5" t="s">
        <v>2</v>
      </c>
      <c r="R90" s="9" t="str">
        <f>VLOOKUP(Tableau25791113[[#This Row],[PLACE GOUEZEC]],PointsClassement[],2,FALSE)</f>
        <v xml:space="preserve"> </v>
      </c>
      <c r="S90" s="7"/>
      <c r="T90" s="8">
        <f>SUM(F90,H90,J90,L90,N90,P90,R90,S90)</f>
        <v>0</v>
      </c>
    </row>
    <row r="91" spans="1:20" x14ac:dyDescent="0.3">
      <c r="A91">
        <v>86</v>
      </c>
      <c r="E91" s="3" t="s">
        <v>2</v>
      </c>
      <c r="F91" s="9" t="str">
        <f>VLOOKUP(Tableau25791113[[#This Row],[PLACE QUIMPER]],PointsClassement[],2,FALSE)</f>
        <v xml:space="preserve"> </v>
      </c>
      <c r="G91" s="5" t="s">
        <v>2</v>
      </c>
      <c r="H91" s="9" t="str">
        <f>VLOOKUP(Tableau25791113[[#This Row],[PLACE RIEC]],PointsClassement[],2,FALSE)</f>
        <v xml:space="preserve"> </v>
      </c>
      <c r="I91" s="5" t="s">
        <v>2</v>
      </c>
      <c r="J91" s="9" t="str">
        <f>VLOOKUP(Tableau25791113[[#This Row],[PLACE QUIMPERLE]],PointsClassement[],2,FALSE)</f>
        <v xml:space="preserve"> </v>
      </c>
      <c r="K91" s="5" t="s">
        <v>2</v>
      </c>
      <c r="L91" s="9" t="str">
        <f>VLOOKUP(Tableau25791113[[#This Row],[PLACE ERGUE]],PointsClassement[],2,FALSE)</f>
        <v xml:space="preserve"> </v>
      </c>
      <c r="M91" s="5" t="s">
        <v>2</v>
      </c>
      <c r="N91" s="9" t="str">
        <f>VLOOKUP(Tableau25791113[[#This Row],[PLACE TREGUNC]],PointsClassement[],2,FALSE)</f>
        <v xml:space="preserve"> </v>
      </c>
      <c r="O91" s="5" t="s">
        <v>2</v>
      </c>
      <c r="P91" s="9" t="str">
        <f>VLOOKUP(Tableau25791113[[#This Row],[PLACE SCAER]],PointsClassement[],2,FALSE)</f>
        <v xml:space="preserve"> </v>
      </c>
      <c r="Q91" s="5" t="s">
        <v>2</v>
      </c>
      <c r="R91" s="9" t="str">
        <f>VLOOKUP(Tableau25791113[[#This Row],[PLACE GOUEZEC]],PointsClassement[],2,FALSE)</f>
        <v xml:space="preserve"> </v>
      </c>
      <c r="S91" s="7"/>
      <c r="T91" s="8">
        <f>SUM(F91,H91,J91,L91,N91,P91,R91,S91)</f>
        <v>0</v>
      </c>
    </row>
    <row r="92" spans="1:20" x14ac:dyDescent="0.3">
      <c r="A92">
        <v>87</v>
      </c>
      <c r="E92" s="3" t="s">
        <v>2</v>
      </c>
      <c r="F92" s="9" t="str">
        <f>VLOOKUP(Tableau25791113[[#This Row],[PLACE QUIMPER]],PointsClassement[],2,FALSE)</f>
        <v xml:space="preserve"> </v>
      </c>
      <c r="G92" s="5" t="s">
        <v>2</v>
      </c>
      <c r="H92" s="9" t="str">
        <f>VLOOKUP(Tableau25791113[[#This Row],[PLACE RIEC]],PointsClassement[],2,FALSE)</f>
        <v xml:space="preserve"> </v>
      </c>
      <c r="I92" s="5" t="s">
        <v>2</v>
      </c>
      <c r="J92" s="9" t="str">
        <f>VLOOKUP(Tableau25791113[[#This Row],[PLACE QUIMPERLE]],PointsClassement[],2,FALSE)</f>
        <v xml:space="preserve"> </v>
      </c>
      <c r="K92" s="5" t="s">
        <v>2</v>
      </c>
      <c r="L92" s="9" t="str">
        <f>VLOOKUP(Tableau25791113[[#This Row],[PLACE ERGUE]],PointsClassement[],2,FALSE)</f>
        <v xml:space="preserve"> </v>
      </c>
      <c r="M92" s="5" t="s">
        <v>2</v>
      </c>
      <c r="N92" s="9" t="str">
        <f>VLOOKUP(Tableau25791113[[#This Row],[PLACE TREGUNC]],PointsClassement[],2,FALSE)</f>
        <v xml:space="preserve"> </v>
      </c>
      <c r="O92" s="5" t="s">
        <v>2</v>
      </c>
      <c r="P92" s="9" t="str">
        <f>VLOOKUP(Tableau25791113[[#This Row],[PLACE SCAER]],PointsClassement[],2,FALSE)</f>
        <v xml:space="preserve"> </v>
      </c>
      <c r="Q92" s="5" t="s">
        <v>2</v>
      </c>
      <c r="R92" s="9" t="str">
        <f>VLOOKUP(Tableau25791113[[#This Row],[PLACE GOUEZEC]],PointsClassement[],2,FALSE)</f>
        <v xml:space="preserve"> </v>
      </c>
      <c r="S92" s="7"/>
      <c r="T92" s="8">
        <f>SUM(F92,H92,J92,L92,N92,P92,R92,S92)</f>
        <v>0</v>
      </c>
    </row>
    <row r="93" spans="1:20" x14ac:dyDescent="0.3">
      <c r="A93">
        <v>88</v>
      </c>
      <c r="E93" s="3" t="s">
        <v>2</v>
      </c>
      <c r="F93" s="9" t="str">
        <f>VLOOKUP(Tableau25791113[[#This Row],[PLACE QUIMPER]],PointsClassement[],2,FALSE)</f>
        <v xml:space="preserve"> </v>
      </c>
      <c r="G93" s="5" t="s">
        <v>2</v>
      </c>
      <c r="H93" s="9" t="str">
        <f>VLOOKUP(Tableau25791113[[#This Row],[PLACE RIEC]],PointsClassement[],2,FALSE)</f>
        <v xml:space="preserve"> </v>
      </c>
      <c r="I93" s="5" t="s">
        <v>2</v>
      </c>
      <c r="J93" s="9" t="str">
        <f>VLOOKUP(Tableau25791113[[#This Row],[PLACE QUIMPERLE]],PointsClassement[],2,FALSE)</f>
        <v xml:space="preserve"> </v>
      </c>
      <c r="K93" s="5" t="s">
        <v>2</v>
      </c>
      <c r="L93" s="9" t="str">
        <f>VLOOKUP(Tableau25791113[[#This Row],[PLACE ERGUE]],PointsClassement[],2,FALSE)</f>
        <v xml:space="preserve"> </v>
      </c>
      <c r="M93" s="5" t="s">
        <v>2</v>
      </c>
      <c r="N93" s="9" t="str">
        <f>VLOOKUP(Tableau25791113[[#This Row],[PLACE TREGUNC]],PointsClassement[],2,FALSE)</f>
        <v xml:space="preserve"> </v>
      </c>
      <c r="O93" s="5" t="s">
        <v>2</v>
      </c>
      <c r="P93" s="9" t="str">
        <f>VLOOKUP(Tableau25791113[[#This Row],[PLACE SCAER]],PointsClassement[],2,FALSE)</f>
        <v xml:space="preserve"> </v>
      </c>
      <c r="Q93" s="5" t="s">
        <v>2</v>
      </c>
      <c r="R93" s="9" t="str">
        <f>VLOOKUP(Tableau25791113[[#This Row],[PLACE GOUEZEC]],PointsClassement[],2,FALSE)</f>
        <v xml:space="preserve"> </v>
      </c>
      <c r="S93" s="7"/>
      <c r="T93" s="8">
        <f>SUM(F93,H93,J93,L93,N93,P93,R93,S93)</f>
        <v>0</v>
      </c>
    </row>
    <row r="94" spans="1:20" x14ac:dyDescent="0.3">
      <c r="A94">
        <v>89</v>
      </c>
      <c r="E94" s="3" t="s">
        <v>2</v>
      </c>
      <c r="F94" s="9" t="str">
        <f>VLOOKUP(Tableau25791113[[#This Row],[PLACE QUIMPER]],PointsClassement[],2,FALSE)</f>
        <v xml:space="preserve"> </v>
      </c>
      <c r="G94" s="5" t="s">
        <v>2</v>
      </c>
      <c r="H94" s="9" t="str">
        <f>VLOOKUP(Tableau25791113[[#This Row],[PLACE RIEC]],PointsClassement[],2,FALSE)</f>
        <v xml:space="preserve"> </v>
      </c>
      <c r="I94" s="5" t="s">
        <v>2</v>
      </c>
      <c r="J94" s="9" t="str">
        <f>VLOOKUP(Tableau25791113[[#This Row],[PLACE QUIMPERLE]],PointsClassement[],2,FALSE)</f>
        <v xml:space="preserve"> </v>
      </c>
      <c r="K94" s="5" t="s">
        <v>2</v>
      </c>
      <c r="L94" s="9" t="str">
        <f>VLOOKUP(Tableau25791113[[#This Row],[PLACE ERGUE]],PointsClassement[],2,FALSE)</f>
        <v xml:space="preserve"> </v>
      </c>
      <c r="M94" s="5" t="s">
        <v>2</v>
      </c>
      <c r="N94" s="9" t="str">
        <f>VLOOKUP(Tableau25791113[[#This Row],[PLACE TREGUNC]],PointsClassement[],2,FALSE)</f>
        <v xml:space="preserve"> </v>
      </c>
      <c r="O94" s="5" t="s">
        <v>2</v>
      </c>
      <c r="P94" s="9" t="str">
        <f>VLOOKUP(Tableau25791113[[#This Row],[PLACE SCAER]],PointsClassement[],2,FALSE)</f>
        <v xml:space="preserve"> </v>
      </c>
      <c r="Q94" s="5" t="s">
        <v>2</v>
      </c>
      <c r="R94" s="9" t="str">
        <f>VLOOKUP(Tableau25791113[[#This Row],[PLACE GOUEZEC]],PointsClassement[],2,FALSE)</f>
        <v xml:space="preserve"> </v>
      </c>
      <c r="S94" s="7"/>
      <c r="T94" s="8">
        <f>SUM(F94,H94,J94,L94,N94,P94,R94,S94)</f>
        <v>0</v>
      </c>
    </row>
    <row r="95" spans="1:20" x14ac:dyDescent="0.3">
      <c r="A95">
        <v>90</v>
      </c>
      <c r="E95" s="3" t="s">
        <v>2</v>
      </c>
      <c r="F95" s="9" t="str">
        <f>VLOOKUP(Tableau25791113[[#This Row],[PLACE QUIMPER]],PointsClassement[],2,FALSE)</f>
        <v xml:space="preserve"> </v>
      </c>
      <c r="G95" s="5" t="s">
        <v>2</v>
      </c>
      <c r="H95" s="9" t="str">
        <f>VLOOKUP(Tableau25791113[[#This Row],[PLACE RIEC]],PointsClassement[],2,FALSE)</f>
        <v xml:space="preserve"> </v>
      </c>
      <c r="I95" s="5" t="s">
        <v>2</v>
      </c>
      <c r="J95" s="9" t="str">
        <f>VLOOKUP(Tableau25791113[[#This Row],[PLACE QUIMPERLE]],PointsClassement[],2,FALSE)</f>
        <v xml:space="preserve"> </v>
      </c>
      <c r="K95" s="5" t="s">
        <v>2</v>
      </c>
      <c r="L95" s="9" t="str">
        <f>VLOOKUP(Tableau25791113[[#This Row],[PLACE ERGUE]],PointsClassement[],2,FALSE)</f>
        <v xml:space="preserve"> </v>
      </c>
      <c r="M95" s="5" t="s">
        <v>2</v>
      </c>
      <c r="N95" s="9" t="str">
        <f>VLOOKUP(Tableau25791113[[#This Row],[PLACE TREGUNC]],PointsClassement[],2,FALSE)</f>
        <v xml:space="preserve"> </v>
      </c>
      <c r="O95" s="5" t="s">
        <v>2</v>
      </c>
      <c r="P95" s="9" t="str">
        <f>VLOOKUP(Tableau25791113[[#This Row],[PLACE SCAER]],PointsClassement[],2,FALSE)</f>
        <v xml:space="preserve"> </v>
      </c>
      <c r="Q95" s="5" t="s">
        <v>2</v>
      </c>
      <c r="R95" s="9" t="str">
        <f>VLOOKUP(Tableau25791113[[#This Row],[PLACE GOUEZEC]],PointsClassement[],2,FALSE)</f>
        <v xml:space="preserve"> </v>
      </c>
      <c r="S95" s="7"/>
      <c r="T95" s="8">
        <f>SUM(F95,H95,J95,L95,N95,P95,R95,S95)</f>
        <v>0</v>
      </c>
    </row>
    <row r="96" spans="1:20" x14ac:dyDescent="0.3">
      <c r="A96">
        <v>91</v>
      </c>
      <c r="E96" s="3" t="s">
        <v>2</v>
      </c>
      <c r="F96" s="9" t="str">
        <f>VLOOKUP(Tableau25791113[[#This Row],[PLACE QUIMPER]],PointsClassement[],2,FALSE)</f>
        <v xml:space="preserve"> </v>
      </c>
      <c r="G96" s="5" t="s">
        <v>2</v>
      </c>
      <c r="H96" s="9" t="str">
        <f>VLOOKUP(Tableau25791113[[#This Row],[PLACE RIEC]],PointsClassement[],2,FALSE)</f>
        <v xml:space="preserve"> </v>
      </c>
      <c r="I96" s="5" t="s">
        <v>2</v>
      </c>
      <c r="J96" s="9" t="str">
        <f>VLOOKUP(Tableau25791113[[#This Row],[PLACE QUIMPERLE]],PointsClassement[],2,FALSE)</f>
        <v xml:space="preserve"> </v>
      </c>
      <c r="K96" s="5" t="s">
        <v>2</v>
      </c>
      <c r="L96" s="9" t="str">
        <f>VLOOKUP(Tableau25791113[[#This Row],[PLACE ERGUE]],PointsClassement[],2,FALSE)</f>
        <v xml:space="preserve"> </v>
      </c>
      <c r="M96" s="5" t="s">
        <v>2</v>
      </c>
      <c r="N96" s="9" t="str">
        <f>VLOOKUP(Tableau25791113[[#This Row],[PLACE TREGUNC]],PointsClassement[],2,FALSE)</f>
        <v xml:space="preserve"> </v>
      </c>
      <c r="O96" s="5" t="s">
        <v>2</v>
      </c>
      <c r="P96" s="9" t="str">
        <f>VLOOKUP(Tableau25791113[[#This Row],[PLACE SCAER]],PointsClassement[],2,FALSE)</f>
        <v xml:space="preserve"> </v>
      </c>
      <c r="Q96" s="5" t="s">
        <v>2</v>
      </c>
      <c r="R96" s="9" t="str">
        <f>VLOOKUP(Tableau25791113[[#This Row],[PLACE GOUEZEC]],PointsClassement[],2,FALSE)</f>
        <v xml:space="preserve"> </v>
      </c>
      <c r="S96" s="7"/>
      <c r="T96" s="8">
        <f>SUM(F96,H96,J96,L96,N96,P96,R96,S96)</f>
        <v>0</v>
      </c>
    </row>
    <row r="97" spans="1:20" x14ac:dyDescent="0.3">
      <c r="A97">
        <v>92</v>
      </c>
      <c r="E97" s="3" t="s">
        <v>2</v>
      </c>
      <c r="F97" s="9" t="str">
        <f>VLOOKUP(Tableau25791113[[#This Row],[PLACE QUIMPER]],PointsClassement[],2,FALSE)</f>
        <v xml:space="preserve"> </v>
      </c>
      <c r="G97" s="5" t="s">
        <v>2</v>
      </c>
      <c r="H97" s="9" t="str">
        <f>VLOOKUP(Tableau25791113[[#This Row],[PLACE RIEC]],PointsClassement[],2,FALSE)</f>
        <v xml:space="preserve"> </v>
      </c>
      <c r="I97" s="5" t="s">
        <v>2</v>
      </c>
      <c r="J97" s="9" t="str">
        <f>VLOOKUP(Tableau25791113[[#This Row],[PLACE QUIMPERLE]],PointsClassement[],2,FALSE)</f>
        <v xml:space="preserve"> </v>
      </c>
      <c r="K97" s="5" t="s">
        <v>2</v>
      </c>
      <c r="L97" s="9" t="str">
        <f>VLOOKUP(Tableau25791113[[#This Row],[PLACE ERGUE]],PointsClassement[],2,FALSE)</f>
        <v xml:space="preserve"> </v>
      </c>
      <c r="M97" s="5" t="s">
        <v>2</v>
      </c>
      <c r="N97" s="9" t="str">
        <f>VLOOKUP(Tableau25791113[[#This Row],[PLACE TREGUNC]],PointsClassement[],2,FALSE)</f>
        <v xml:space="preserve"> </v>
      </c>
      <c r="O97" s="5" t="s">
        <v>2</v>
      </c>
      <c r="P97" s="9" t="str">
        <f>VLOOKUP(Tableau25791113[[#This Row],[PLACE SCAER]],PointsClassement[],2,FALSE)</f>
        <v xml:space="preserve"> </v>
      </c>
      <c r="Q97" s="5" t="s">
        <v>2</v>
      </c>
      <c r="R97" s="9" t="str">
        <f>VLOOKUP(Tableau25791113[[#This Row],[PLACE GOUEZEC]],PointsClassement[],2,FALSE)</f>
        <v xml:space="preserve"> </v>
      </c>
      <c r="S97" s="7"/>
      <c r="T97" s="8">
        <f>SUM(F97,H97,J97,L97,N97,P97,R97,S97)</f>
        <v>0</v>
      </c>
    </row>
    <row r="98" spans="1:20" x14ac:dyDescent="0.3">
      <c r="A98">
        <v>93</v>
      </c>
      <c r="E98" s="3" t="s">
        <v>2</v>
      </c>
      <c r="F98" s="9" t="str">
        <f>VLOOKUP(Tableau25791113[[#This Row],[PLACE QUIMPER]],PointsClassement[],2,FALSE)</f>
        <v xml:space="preserve"> </v>
      </c>
      <c r="G98" s="5" t="s">
        <v>2</v>
      </c>
      <c r="H98" s="9" t="str">
        <f>VLOOKUP(Tableau25791113[[#This Row],[PLACE RIEC]],PointsClassement[],2,FALSE)</f>
        <v xml:space="preserve"> </v>
      </c>
      <c r="I98" s="5" t="s">
        <v>2</v>
      </c>
      <c r="J98" s="9" t="str">
        <f>VLOOKUP(Tableau25791113[[#This Row],[PLACE QUIMPERLE]],PointsClassement[],2,FALSE)</f>
        <v xml:space="preserve"> </v>
      </c>
      <c r="K98" s="5" t="s">
        <v>2</v>
      </c>
      <c r="L98" s="9" t="str">
        <f>VLOOKUP(Tableau25791113[[#This Row],[PLACE ERGUE]],PointsClassement[],2,FALSE)</f>
        <v xml:space="preserve"> </v>
      </c>
      <c r="M98" s="5" t="s">
        <v>2</v>
      </c>
      <c r="N98" s="9" t="str">
        <f>VLOOKUP(Tableau25791113[[#This Row],[PLACE TREGUNC]],PointsClassement[],2,FALSE)</f>
        <v xml:space="preserve"> </v>
      </c>
      <c r="O98" s="5" t="s">
        <v>2</v>
      </c>
      <c r="P98" s="9" t="str">
        <f>VLOOKUP(Tableau25791113[[#This Row],[PLACE SCAER]],PointsClassement[],2,FALSE)</f>
        <v xml:space="preserve"> </v>
      </c>
      <c r="Q98" s="5" t="s">
        <v>2</v>
      </c>
      <c r="R98" s="9" t="str">
        <f>VLOOKUP(Tableau25791113[[#This Row],[PLACE GOUEZEC]],PointsClassement[],2,FALSE)</f>
        <v xml:space="preserve"> </v>
      </c>
      <c r="S98" s="7"/>
      <c r="T98" s="8">
        <f>SUM(F98,H98,J98,L98,N98,P98,R98,S98)</f>
        <v>0</v>
      </c>
    </row>
    <row r="99" spans="1:20" x14ac:dyDescent="0.3">
      <c r="A99">
        <v>94</v>
      </c>
      <c r="E99" s="3" t="s">
        <v>2</v>
      </c>
      <c r="F99" s="9" t="str">
        <f>VLOOKUP(Tableau25791113[[#This Row],[PLACE QUIMPER]],PointsClassement[],2,FALSE)</f>
        <v xml:space="preserve"> </v>
      </c>
      <c r="G99" s="5" t="s">
        <v>2</v>
      </c>
      <c r="H99" s="9" t="str">
        <f>VLOOKUP(Tableau25791113[[#This Row],[PLACE RIEC]],PointsClassement[],2,FALSE)</f>
        <v xml:space="preserve"> </v>
      </c>
      <c r="I99" s="5" t="s">
        <v>2</v>
      </c>
      <c r="J99" s="9" t="str">
        <f>VLOOKUP(Tableau25791113[[#This Row],[PLACE QUIMPERLE]],PointsClassement[],2,FALSE)</f>
        <v xml:space="preserve"> </v>
      </c>
      <c r="K99" s="5" t="s">
        <v>2</v>
      </c>
      <c r="L99" s="9" t="str">
        <f>VLOOKUP(Tableau25791113[[#This Row],[PLACE ERGUE]],PointsClassement[],2,FALSE)</f>
        <v xml:space="preserve"> </v>
      </c>
      <c r="M99" s="5" t="s">
        <v>2</v>
      </c>
      <c r="N99" s="9" t="str">
        <f>VLOOKUP(Tableau25791113[[#This Row],[PLACE TREGUNC]],PointsClassement[],2,FALSE)</f>
        <v xml:space="preserve"> </v>
      </c>
      <c r="O99" s="5" t="s">
        <v>2</v>
      </c>
      <c r="P99" s="9" t="str">
        <f>VLOOKUP(Tableau25791113[[#This Row],[PLACE SCAER]],PointsClassement[],2,FALSE)</f>
        <v xml:space="preserve"> </v>
      </c>
      <c r="Q99" s="5" t="s">
        <v>2</v>
      </c>
      <c r="R99" s="9" t="str">
        <f>VLOOKUP(Tableau25791113[[#This Row],[PLACE GOUEZEC]],PointsClassement[],2,FALSE)</f>
        <v xml:space="preserve"> </v>
      </c>
      <c r="S99" s="7"/>
      <c r="T99" s="8">
        <f>SUM(F99,H99,J99,L99,N99,P99,R99,S99)</f>
        <v>0</v>
      </c>
    </row>
    <row r="100" spans="1:20" x14ac:dyDescent="0.3">
      <c r="A100">
        <v>95</v>
      </c>
      <c r="E100" s="3" t="s">
        <v>2</v>
      </c>
      <c r="F100" s="9" t="str">
        <f>VLOOKUP(Tableau25791113[[#This Row],[PLACE QUIMPER]],PointsClassement[],2,FALSE)</f>
        <v xml:space="preserve"> </v>
      </c>
      <c r="G100" s="5" t="s">
        <v>2</v>
      </c>
      <c r="H100" s="9" t="str">
        <f>VLOOKUP(Tableau25791113[[#This Row],[PLACE RIEC]],PointsClassement[],2,FALSE)</f>
        <v xml:space="preserve"> </v>
      </c>
      <c r="I100" s="5" t="s">
        <v>2</v>
      </c>
      <c r="J100" s="9" t="str">
        <f>VLOOKUP(Tableau25791113[[#This Row],[PLACE QUIMPERLE]],PointsClassement[],2,FALSE)</f>
        <v xml:space="preserve"> </v>
      </c>
      <c r="K100" s="5" t="s">
        <v>2</v>
      </c>
      <c r="L100" s="9" t="str">
        <f>VLOOKUP(Tableau25791113[[#This Row],[PLACE ERGUE]],PointsClassement[],2,FALSE)</f>
        <v xml:space="preserve"> </v>
      </c>
      <c r="M100" s="5" t="s">
        <v>2</v>
      </c>
      <c r="N100" s="9" t="str">
        <f>VLOOKUP(Tableau25791113[[#This Row],[PLACE TREGUNC]],PointsClassement[],2,FALSE)</f>
        <v xml:space="preserve"> </v>
      </c>
      <c r="O100" s="5" t="s">
        <v>2</v>
      </c>
      <c r="P100" s="9" t="str">
        <f>VLOOKUP(Tableau25791113[[#This Row],[PLACE SCAER]],PointsClassement[],2,FALSE)</f>
        <v xml:space="preserve"> </v>
      </c>
      <c r="Q100" s="5" t="s">
        <v>2</v>
      </c>
      <c r="R100" s="9" t="str">
        <f>VLOOKUP(Tableau25791113[[#This Row],[PLACE GOUEZEC]],PointsClassement[],2,FALSE)</f>
        <v xml:space="preserve"> </v>
      </c>
      <c r="S100" s="7"/>
      <c r="T100" s="8">
        <f>SUM(F100,H100,J100,L100,N100,P100,R100,S100)</f>
        <v>0</v>
      </c>
    </row>
    <row r="101" spans="1:20" x14ac:dyDescent="0.3">
      <c r="A101">
        <v>96</v>
      </c>
      <c r="E101" s="3" t="s">
        <v>2</v>
      </c>
      <c r="F101" s="9" t="str">
        <f>VLOOKUP(Tableau25791113[[#This Row],[PLACE QUIMPER]],PointsClassement[],2,FALSE)</f>
        <v xml:space="preserve"> </v>
      </c>
      <c r="G101" s="5" t="s">
        <v>2</v>
      </c>
      <c r="H101" s="9" t="str">
        <f>VLOOKUP(Tableau25791113[[#This Row],[PLACE RIEC]],PointsClassement[],2,FALSE)</f>
        <v xml:space="preserve"> </v>
      </c>
      <c r="I101" s="5" t="s">
        <v>2</v>
      </c>
      <c r="J101" s="9" t="str">
        <f>VLOOKUP(Tableau25791113[[#This Row],[PLACE QUIMPERLE]],PointsClassement[],2,FALSE)</f>
        <v xml:space="preserve"> </v>
      </c>
      <c r="K101" s="5" t="s">
        <v>2</v>
      </c>
      <c r="L101" s="9" t="str">
        <f>VLOOKUP(Tableau25791113[[#This Row],[PLACE ERGUE]],PointsClassement[],2,FALSE)</f>
        <v xml:space="preserve"> </v>
      </c>
      <c r="M101" s="5" t="s">
        <v>2</v>
      </c>
      <c r="N101" s="9" t="str">
        <f>VLOOKUP(Tableau25791113[[#This Row],[PLACE TREGUNC]],PointsClassement[],2,FALSE)</f>
        <v xml:space="preserve"> </v>
      </c>
      <c r="O101" s="5" t="s">
        <v>2</v>
      </c>
      <c r="P101" s="9" t="str">
        <f>VLOOKUP(Tableau25791113[[#This Row],[PLACE SCAER]],PointsClassement[],2,FALSE)</f>
        <v xml:space="preserve"> </v>
      </c>
      <c r="Q101" s="5" t="s">
        <v>2</v>
      </c>
      <c r="R101" s="9" t="str">
        <f>VLOOKUP(Tableau25791113[[#This Row],[PLACE GOUEZEC]],PointsClassement[],2,FALSE)</f>
        <v xml:space="preserve"> </v>
      </c>
      <c r="S101" s="7"/>
      <c r="T101" s="8">
        <f>SUM(F101,H101,J101,L101,N101,P101,R101,S101)</f>
        <v>0</v>
      </c>
    </row>
    <row r="102" spans="1:20" x14ac:dyDescent="0.3">
      <c r="A102">
        <v>97</v>
      </c>
      <c r="E102" s="3" t="s">
        <v>2</v>
      </c>
      <c r="F102" s="9" t="str">
        <f>VLOOKUP(Tableau25791113[[#This Row],[PLACE QUIMPER]],PointsClassement[],2,FALSE)</f>
        <v xml:space="preserve"> </v>
      </c>
      <c r="G102" s="5" t="s">
        <v>2</v>
      </c>
      <c r="H102" s="9" t="str">
        <f>VLOOKUP(Tableau25791113[[#This Row],[PLACE RIEC]],PointsClassement[],2,FALSE)</f>
        <v xml:space="preserve"> </v>
      </c>
      <c r="I102" s="5" t="s">
        <v>2</v>
      </c>
      <c r="J102" s="9" t="str">
        <f>VLOOKUP(Tableau25791113[[#This Row],[PLACE QUIMPERLE]],PointsClassement[],2,FALSE)</f>
        <v xml:space="preserve"> </v>
      </c>
      <c r="K102" s="5" t="s">
        <v>2</v>
      </c>
      <c r="L102" s="9" t="str">
        <f>VLOOKUP(Tableau25791113[[#This Row],[PLACE ERGUE]],PointsClassement[],2,FALSE)</f>
        <v xml:space="preserve"> </v>
      </c>
      <c r="M102" s="5" t="s">
        <v>2</v>
      </c>
      <c r="N102" s="9" t="str">
        <f>VLOOKUP(Tableau25791113[[#This Row],[PLACE TREGUNC]],PointsClassement[],2,FALSE)</f>
        <v xml:space="preserve"> </v>
      </c>
      <c r="O102" s="5" t="s">
        <v>2</v>
      </c>
      <c r="P102" s="9" t="str">
        <f>VLOOKUP(Tableau25791113[[#This Row],[PLACE SCAER]],PointsClassement[],2,FALSE)</f>
        <v xml:space="preserve"> </v>
      </c>
      <c r="Q102" s="5" t="s">
        <v>2</v>
      </c>
      <c r="R102" s="9" t="str">
        <f>VLOOKUP(Tableau25791113[[#This Row],[PLACE GOUEZEC]],PointsClassement[],2,FALSE)</f>
        <v xml:space="preserve"> </v>
      </c>
      <c r="S102" s="7"/>
      <c r="T102" s="8">
        <f>SUM(F102,H102,J102,L102,N102,P102,R102,S102)</f>
        <v>0</v>
      </c>
    </row>
    <row r="103" spans="1:20" x14ac:dyDescent="0.3">
      <c r="A103">
        <v>98</v>
      </c>
      <c r="E103" s="3" t="s">
        <v>2</v>
      </c>
      <c r="F103" s="9" t="str">
        <f>VLOOKUP(Tableau25791113[[#This Row],[PLACE QUIMPER]],PointsClassement[],2,FALSE)</f>
        <v xml:space="preserve"> </v>
      </c>
      <c r="G103" s="5" t="s">
        <v>2</v>
      </c>
      <c r="H103" s="9" t="str">
        <f>VLOOKUP(Tableau25791113[[#This Row],[PLACE RIEC]],PointsClassement[],2,FALSE)</f>
        <v xml:space="preserve"> </v>
      </c>
      <c r="I103" s="5" t="s">
        <v>2</v>
      </c>
      <c r="J103" s="9" t="str">
        <f>VLOOKUP(Tableau25791113[[#This Row],[PLACE QUIMPERLE]],PointsClassement[],2,FALSE)</f>
        <v xml:space="preserve"> </v>
      </c>
      <c r="K103" s="5" t="s">
        <v>2</v>
      </c>
      <c r="L103" s="9" t="str">
        <f>VLOOKUP(Tableau25791113[[#This Row],[PLACE ERGUE]],PointsClassement[],2,FALSE)</f>
        <v xml:space="preserve"> </v>
      </c>
      <c r="M103" s="5" t="s">
        <v>2</v>
      </c>
      <c r="N103" s="9" t="str">
        <f>VLOOKUP(Tableau25791113[[#This Row],[PLACE TREGUNC]],PointsClassement[],2,FALSE)</f>
        <v xml:space="preserve"> </v>
      </c>
      <c r="O103" s="5" t="s">
        <v>2</v>
      </c>
      <c r="P103" s="9" t="str">
        <f>VLOOKUP(Tableau25791113[[#This Row],[PLACE SCAER]],PointsClassement[],2,FALSE)</f>
        <v xml:space="preserve"> </v>
      </c>
      <c r="Q103" s="5" t="s">
        <v>2</v>
      </c>
      <c r="R103" s="9" t="str">
        <f>VLOOKUP(Tableau25791113[[#This Row],[PLACE GOUEZEC]],PointsClassement[],2,FALSE)</f>
        <v xml:space="preserve"> </v>
      </c>
      <c r="S103" s="7"/>
      <c r="T103" s="8">
        <f>SUM(F103,H103,J103,L103,N103,P103,R103,S103)</f>
        <v>0</v>
      </c>
    </row>
    <row r="104" spans="1:20" x14ac:dyDescent="0.3">
      <c r="A104">
        <v>99</v>
      </c>
      <c r="E104" s="3" t="s">
        <v>2</v>
      </c>
      <c r="F104" s="9" t="str">
        <f>VLOOKUP(Tableau25791113[[#This Row],[PLACE QUIMPER]],PointsClassement[],2,FALSE)</f>
        <v xml:space="preserve"> </v>
      </c>
      <c r="G104" s="5" t="s">
        <v>2</v>
      </c>
      <c r="H104" s="9" t="str">
        <f>VLOOKUP(Tableau25791113[[#This Row],[PLACE RIEC]],PointsClassement[],2,FALSE)</f>
        <v xml:space="preserve"> </v>
      </c>
      <c r="I104" s="5" t="s">
        <v>2</v>
      </c>
      <c r="J104" s="9" t="str">
        <f>VLOOKUP(Tableau25791113[[#This Row],[PLACE QUIMPERLE]],PointsClassement[],2,FALSE)</f>
        <v xml:space="preserve"> </v>
      </c>
      <c r="K104" s="5" t="s">
        <v>2</v>
      </c>
      <c r="L104" s="9" t="str">
        <f>VLOOKUP(Tableau25791113[[#This Row],[PLACE ERGUE]],PointsClassement[],2,FALSE)</f>
        <v xml:space="preserve"> </v>
      </c>
      <c r="M104" s="5" t="s">
        <v>2</v>
      </c>
      <c r="N104" s="9" t="str">
        <f>VLOOKUP(Tableau25791113[[#This Row],[PLACE TREGUNC]],PointsClassement[],2,FALSE)</f>
        <v xml:space="preserve"> </v>
      </c>
      <c r="O104" s="5" t="s">
        <v>2</v>
      </c>
      <c r="P104" s="9" t="str">
        <f>VLOOKUP(Tableau25791113[[#This Row],[PLACE SCAER]],PointsClassement[],2,FALSE)</f>
        <v xml:space="preserve"> </v>
      </c>
      <c r="Q104" s="5" t="s">
        <v>2</v>
      </c>
      <c r="R104" s="9" t="str">
        <f>VLOOKUP(Tableau25791113[[#This Row],[PLACE GOUEZEC]],PointsClassement[],2,FALSE)</f>
        <v xml:space="preserve"> </v>
      </c>
      <c r="S104" s="7"/>
      <c r="T104" s="8">
        <f>SUM(F104,H104,J104,L104,N104,P104,R104,S104)</f>
        <v>0</v>
      </c>
    </row>
    <row r="105" spans="1:20" x14ac:dyDescent="0.3">
      <c r="A105">
        <v>100</v>
      </c>
      <c r="E105" s="3" t="s">
        <v>2</v>
      </c>
      <c r="F105" s="9" t="str">
        <f>VLOOKUP(Tableau25791113[[#This Row],[PLACE QUIMPER]],PointsClassement[],2,FALSE)</f>
        <v xml:space="preserve"> </v>
      </c>
      <c r="G105" s="5" t="s">
        <v>2</v>
      </c>
      <c r="H105" s="9" t="str">
        <f>VLOOKUP(Tableau25791113[[#This Row],[PLACE RIEC]],PointsClassement[],2,FALSE)</f>
        <v xml:space="preserve"> </v>
      </c>
      <c r="I105" s="5" t="s">
        <v>2</v>
      </c>
      <c r="J105" s="9" t="str">
        <f>VLOOKUP(Tableau25791113[[#This Row],[PLACE QUIMPERLE]],PointsClassement[],2,FALSE)</f>
        <v xml:space="preserve"> </v>
      </c>
      <c r="K105" s="5" t="s">
        <v>2</v>
      </c>
      <c r="L105" s="9" t="str">
        <f>VLOOKUP(Tableau25791113[[#This Row],[PLACE ERGUE]],PointsClassement[],2,FALSE)</f>
        <v xml:space="preserve"> </v>
      </c>
      <c r="M105" s="5" t="s">
        <v>2</v>
      </c>
      <c r="N105" s="9" t="str">
        <f>VLOOKUP(Tableau25791113[[#This Row],[PLACE TREGUNC]],PointsClassement[],2,FALSE)</f>
        <v xml:space="preserve"> </v>
      </c>
      <c r="O105" s="5" t="s">
        <v>2</v>
      </c>
      <c r="P105" s="9" t="str">
        <f>VLOOKUP(Tableau25791113[[#This Row],[PLACE SCAER]],PointsClassement[],2,FALSE)</f>
        <v xml:space="preserve"> </v>
      </c>
      <c r="Q105" s="5" t="s">
        <v>2</v>
      </c>
      <c r="R105" s="9" t="str">
        <f>VLOOKUP(Tableau25791113[[#This Row],[PLACE GOUEZEC]],PointsClassement[],2,FALSE)</f>
        <v xml:space="preserve"> </v>
      </c>
      <c r="S105" s="7"/>
      <c r="T105" s="8">
        <f>SUM(F105,H105,J105,L105,N105,P105,R105,S105)</f>
        <v>0</v>
      </c>
    </row>
    <row r="106" spans="1:20" x14ac:dyDescent="0.3">
      <c r="A106">
        <v>101</v>
      </c>
      <c r="E106" s="3" t="s">
        <v>2</v>
      </c>
      <c r="F106" s="9" t="str">
        <f>VLOOKUP(Tableau25791113[[#This Row],[PLACE QUIMPER]],PointsClassement[],2,FALSE)</f>
        <v xml:space="preserve"> </v>
      </c>
      <c r="G106" s="5" t="s">
        <v>2</v>
      </c>
      <c r="H106" s="9" t="str">
        <f>VLOOKUP(Tableau25791113[[#This Row],[PLACE RIEC]],PointsClassement[],2,FALSE)</f>
        <v xml:space="preserve"> </v>
      </c>
      <c r="I106" s="5" t="s">
        <v>2</v>
      </c>
      <c r="J106" s="9" t="str">
        <f>VLOOKUP(Tableau25791113[[#This Row],[PLACE QUIMPERLE]],PointsClassement[],2,FALSE)</f>
        <v xml:space="preserve"> </v>
      </c>
      <c r="K106" s="5" t="s">
        <v>2</v>
      </c>
      <c r="L106" s="9" t="str">
        <f>VLOOKUP(Tableau25791113[[#This Row],[PLACE ERGUE]],PointsClassement[],2,FALSE)</f>
        <v xml:space="preserve"> </v>
      </c>
      <c r="M106" s="5" t="s">
        <v>2</v>
      </c>
      <c r="N106" s="9" t="str">
        <f>VLOOKUP(Tableau25791113[[#This Row],[PLACE TREGUNC]],PointsClassement[],2,FALSE)</f>
        <v xml:space="preserve"> </v>
      </c>
      <c r="O106" s="5" t="s">
        <v>2</v>
      </c>
      <c r="P106" s="9" t="str">
        <f>VLOOKUP(Tableau25791113[[#This Row],[PLACE SCAER]],PointsClassement[],2,FALSE)</f>
        <v xml:space="preserve"> </v>
      </c>
      <c r="Q106" s="5" t="s">
        <v>2</v>
      </c>
      <c r="R106" s="9" t="str">
        <f>VLOOKUP(Tableau25791113[[#This Row],[PLACE GOUEZEC]],PointsClassement[],2,FALSE)</f>
        <v xml:space="preserve"> </v>
      </c>
      <c r="S106" s="7"/>
      <c r="T106" s="8">
        <f>SUM(F106,H106,J106,L106,N106,P106,R106,S106)</f>
        <v>0</v>
      </c>
    </row>
    <row r="107" spans="1:20" x14ac:dyDescent="0.3">
      <c r="A107">
        <v>102</v>
      </c>
      <c r="E107" s="3" t="s">
        <v>2</v>
      </c>
      <c r="F107" s="9" t="str">
        <f>VLOOKUP(Tableau25791113[[#This Row],[PLACE QUIMPER]],PointsClassement[],2,FALSE)</f>
        <v xml:space="preserve"> </v>
      </c>
      <c r="G107" s="5" t="s">
        <v>2</v>
      </c>
      <c r="H107" s="9" t="str">
        <f>VLOOKUP(Tableau25791113[[#This Row],[PLACE RIEC]],PointsClassement[],2,FALSE)</f>
        <v xml:space="preserve"> </v>
      </c>
      <c r="I107" s="5" t="s">
        <v>2</v>
      </c>
      <c r="J107" s="9" t="str">
        <f>VLOOKUP(Tableau25791113[[#This Row],[PLACE QUIMPERLE]],PointsClassement[],2,FALSE)</f>
        <v xml:space="preserve"> </v>
      </c>
      <c r="K107" s="5" t="s">
        <v>2</v>
      </c>
      <c r="L107" s="9" t="str">
        <f>VLOOKUP(Tableau25791113[[#This Row],[PLACE ERGUE]],PointsClassement[],2,FALSE)</f>
        <v xml:space="preserve"> </v>
      </c>
      <c r="M107" s="5" t="s">
        <v>2</v>
      </c>
      <c r="N107" s="9" t="str">
        <f>VLOOKUP(Tableau25791113[[#This Row],[PLACE TREGUNC]],PointsClassement[],2,FALSE)</f>
        <v xml:space="preserve"> </v>
      </c>
      <c r="O107" s="5" t="s">
        <v>2</v>
      </c>
      <c r="P107" s="9" t="str">
        <f>VLOOKUP(Tableau25791113[[#This Row],[PLACE SCAER]],PointsClassement[],2,FALSE)</f>
        <v xml:space="preserve"> </v>
      </c>
      <c r="Q107" s="5" t="s">
        <v>2</v>
      </c>
      <c r="R107" s="9" t="str">
        <f>VLOOKUP(Tableau25791113[[#This Row],[PLACE GOUEZEC]],PointsClassement[],2,FALSE)</f>
        <v xml:space="preserve"> </v>
      </c>
      <c r="S107" s="7"/>
      <c r="T107" s="8">
        <f>SUM(F107,H107,J107,L107,N107,P107,R107,S107)</f>
        <v>0</v>
      </c>
    </row>
    <row r="108" spans="1:20" x14ac:dyDescent="0.3">
      <c r="A108">
        <v>103</v>
      </c>
      <c r="E108" s="3" t="s">
        <v>2</v>
      </c>
      <c r="F108" s="9" t="str">
        <f>VLOOKUP(Tableau25791113[[#This Row],[PLACE QUIMPER]],PointsClassement[],2,FALSE)</f>
        <v xml:space="preserve"> </v>
      </c>
      <c r="G108" s="5" t="s">
        <v>2</v>
      </c>
      <c r="H108" s="9" t="str">
        <f>VLOOKUP(Tableau25791113[[#This Row],[PLACE RIEC]],PointsClassement[],2,FALSE)</f>
        <v xml:space="preserve"> </v>
      </c>
      <c r="I108" s="5" t="s">
        <v>2</v>
      </c>
      <c r="J108" s="9" t="str">
        <f>VLOOKUP(Tableau25791113[[#This Row],[PLACE QUIMPERLE]],PointsClassement[],2,FALSE)</f>
        <v xml:space="preserve"> </v>
      </c>
      <c r="K108" s="5" t="s">
        <v>2</v>
      </c>
      <c r="L108" s="9" t="str">
        <f>VLOOKUP(Tableau25791113[[#This Row],[PLACE ERGUE]],PointsClassement[],2,FALSE)</f>
        <v xml:space="preserve"> </v>
      </c>
      <c r="M108" s="5" t="s">
        <v>2</v>
      </c>
      <c r="N108" s="9" t="str">
        <f>VLOOKUP(Tableau25791113[[#This Row],[PLACE TREGUNC]],PointsClassement[],2,FALSE)</f>
        <v xml:space="preserve"> </v>
      </c>
      <c r="O108" s="5" t="s">
        <v>2</v>
      </c>
      <c r="P108" s="9" t="str">
        <f>VLOOKUP(Tableau25791113[[#This Row],[PLACE SCAER]],PointsClassement[],2,FALSE)</f>
        <v xml:space="preserve"> </v>
      </c>
      <c r="Q108" s="5" t="s">
        <v>2</v>
      </c>
      <c r="R108" s="9" t="str">
        <f>VLOOKUP(Tableau25791113[[#This Row],[PLACE GOUEZEC]],PointsClassement[],2,FALSE)</f>
        <v xml:space="preserve"> </v>
      </c>
      <c r="S108" s="7"/>
      <c r="T108" s="8">
        <f>SUM(F108,H108,J108,L108,N108,P108,R108,S108)</f>
        <v>0</v>
      </c>
    </row>
    <row r="109" spans="1:20" x14ac:dyDescent="0.3">
      <c r="A109">
        <v>104</v>
      </c>
      <c r="E109" s="3" t="s">
        <v>2</v>
      </c>
      <c r="F109" s="9" t="str">
        <f>VLOOKUP(Tableau25791113[[#This Row],[PLACE QUIMPER]],PointsClassement[],2,FALSE)</f>
        <v xml:space="preserve"> </v>
      </c>
      <c r="G109" s="5" t="s">
        <v>2</v>
      </c>
      <c r="H109" s="9" t="str">
        <f>VLOOKUP(Tableau25791113[[#This Row],[PLACE RIEC]],PointsClassement[],2,FALSE)</f>
        <v xml:space="preserve"> </v>
      </c>
      <c r="I109" s="5" t="s">
        <v>2</v>
      </c>
      <c r="J109" s="9" t="str">
        <f>VLOOKUP(Tableau25791113[[#This Row],[PLACE QUIMPERLE]],PointsClassement[],2,FALSE)</f>
        <v xml:space="preserve"> </v>
      </c>
      <c r="K109" s="5" t="s">
        <v>2</v>
      </c>
      <c r="L109" s="9" t="str">
        <f>VLOOKUP(Tableau25791113[[#This Row],[PLACE ERGUE]],PointsClassement[],2,FALSE)</f>
        <v xml:space="preserve"> </v>
      </c>
      <c r="M109" s="5" t="s">
        <v>2</v>
      </c>
      <c r="N109" s="9" t="str">
        <f>VLOOKUP(Tableau25791113[[#This Row],[PLACE TREGUNC]],PointsClassement[],2,FALSE)</f>
        <v xml:space="preserve"> </v>
      </c>
      <c r="O109" s="5" t="s">
        <v>2</v>
      </c>
      <c r="P109" s="9" t="str">
        <f>VLOOKUP(Tableau25791113[[#This Row],[PLACE SCAER]],PointsClassement[],2,FALSE)</f>
        <v xml:space="preserve"> </v>
      </c>
      <c r="Q109" s="5" t="s">
        <v>2</v>
      </c>
      <c r="R109" s="9" t="str">
        <f>VLOOKUP(Tableau25791113[[#This Row],[PLACE GOUEZEC]],PointsClassement[],2,FALSE)</f>
        <v xml:space="preserve"> </v>
      </c>
      <c r="S109" s="7"/>
      <c r="T109" s="8">
        <f>SUM(F109,H109,J109,L109,N109,P109,R109,S109)</f>
        <v>0</v>
      </c>
    </row>
    <row r="110" spans="1:20" x14ac:dyDescent="0.3">
      <c r="A110">
        <v>105</v>
      </c>
      <c r="E110" s="3" t="s">
        <v>2</v>
      </c>
      <c r="F110" s="9" t="str">
        <f>VLOOKUP(Tableau25791113[[#This Row],[PLACE QUIMPER]],PointsClassement[],2,FALSE)</f>
        <v xml:space="preserve"> </v>
      </c>
      <c r="G110" s="5" t="s">
        <v>2</v>
      </c>
      <c r="H110" s="9" t="str">
        <f>VLOOKUP(Tableau25791113[[#This Row],[PLACE RIEC]],PointsClassement[],2,FALSE)</f>
        <v xml:space="preserve"> </v>
      </c>
      <c r="I110" s="5" t="s">
        <v>2</v>
      </c>
      <c r="J110" s="9" t="str">
        <f>VLOOKUP(Tableau25791113[[#This Row],[PLACE QUIMPERLE]],PointsClassement[],2,FALSE)</f>
        <v xml:space="preserve"> </v>
      </c>
      <c r="K110" s="5" t="s">
        <v>2</v>
      </c>
      <c r="L110" s="9" t="str">
        <f>VLOOKUP(Tableau25791113[[#This Row],[PLACE ERGUE]],PointsClassement[],2,FALSE)</f>
        <v xml:space="preserve"> </v>
      </c>
      <c r="M110" s="5" t="s">
        <v>2</v>
      </c>
      <c r="N110" s="9" t="str">
        <f>VLOOKUP(Tableau25791113[[#This Row],[PLACE TREGUNC]],PointsClassement[],2,FALSE)</f>
        <v xml:space="preserve"> </v>
      </c>
      <c r="O110" s="5" t="s">
        <v>2</v>
      </c>
      <c r="P110" s="9" t="str">
        <f>VLOOKUP(Tableau25791113[[#This Row],[PLACE SCAER]],PointsClassement[],2,FALSE)</f>
        <v xml:space="preserve"> </v>
      </c>
      <c r="Q110" s="5" t="s">
        <v>2</v>
      </c>
      <c r="R110" s="9" t="str">
        <f>VLOOKUP(Tableau25791113[[#This Row],[PLACE GOUEZEC]],PointsClassement[],2,FALSE)</f>
        <v xml:space="preserve"> </v>
      </c>
      <c r="S110" s="7"/>
      <c r="T110" s="8">
        <f>SUM(F110,H110,J110,L110,N110,P110,R110,S110)</f>
        <v>0</v>
      </c>
    </row>
    <row r="111" spans="1:20" x14ac:dyDescent="0.3">
      <c r="A111">
        <v>106</v>
      </c>
      <c r="E111" s="3" t="s">
        <v>2</v>
      </c>
      <c r="F111" s="9" t="str">
        <f>VLOOKUP(Tableau25791113[[#This Row],[PLACE QUIMPER]],PointsClassement[],2,FALSE)</f>
        <v xml:space="preserve"> </v>
      </c>
      <c r="G111" s="5" t="s">
        <v>2</v>
      </c>
      <c r="H111" s="9" t="str">
        <f>VLOOKUP(Tableau25791113[[#This Row],[PLACE RIEC]],PointsClassement[],2,FALSE)</f>
        <v xml:space="preserve"> </v>
      </c>
      <c r="I111" s="5" t="s">
        <v>2</v>
      </c>
      <c r="J111" s="9" t="str">
        <f>VLOOKUP(Tableau25791113[[#This Row],[PLACE QUIMPERLE]],PointsClassement[],2,FALSE)</f>
        <v xml:space="preserve"> </v>
      </c>
      <c r="K111" s="5" t="s">
        <v>2</v>
      </c>
      <c r="L111" s="9" t="str">
        <f>VLOOKUP(Tableau25791113[[#This Row],[PLACE ERGUE]],PointsClassement[],2,FALSE)</f>
        <v xml:space="preserve"> </v>
      </c>
      <c r="M111" s="5" t="s">
        <v>2</v>
      </c>
      <c r="N111" s="9" t="str">
        <f>VLOOKUP(Tableau25791113[[#This Row],[PLACE TREGUNC]],PointsClassement[],2,FALSE)</f>
        <v xml:space="preserve"> </v>
      </c>
      <c r="O111" s="5" t="s">
        <v>2</v>
      </c>
      <c r="P111" s="9" t="str">
        <f>VLOOKUP(Tableau25791113[[#This Row],[PLACE SCAER]],PointsClassement[],2,FALSE)</f>
        <v xml:space="preserve"> </v>
      </c>
      <c r="Q111" s="5" t="s">
        <v>2</v>
      </c>
      <c r="R111" s="9" t="str">
        <f>VLOOKUP(Tableau25791113[[#This Row],[PLACE GOUEZEC]],PointsClassement[],2,FALSE)</f>
        <v xml:space="preserve"> </v>
      </c>
      <c r="S111" s="7"/>
      <c r="T111" s="8">
        <f>SUM(F111,H111,J111,L111,N111,P111,R111,S111)</f>
        <v>0</v>
      </c>
    </row>
    <row r="112" spans="1:20" x14ac:dyDescent="0.3">
      <c r="A112">
        <v>107</v>
      </c>
      <c r="E112" s="3" t="s">
        <v>2</v>
      </c>
      <c r="F112" s="9" t="str">
        <f>VLOOKUP(Tableau25791113[[#This Row],[PLACE QUIMPER]],PointsClassement[],2,FALSE)</f>
        <v xml:space="preserve"> </v>
      </c>
      <c r="G112" s="5" t="s">
        <v>2</v>
      </c>
      <c r="H112" s="9" t="str">
        <f>VLOOKUP(Tableau25791113[[#This Row],[PLACE RIEC]],PointsClassement[],2,FALSE)</f>
        <v xml:space="preserve"> </v>
      </c>
      <c r="I112" s="5" t="s">
        <v>2</v>
      </c>
      <c r="J112" s="9" t="str">
        <f>VLOOKUP(Tableau25791113[[#This Row],[PLACE QUIMPERLE]],PointsClassement[],2,FALSE)</f>
        <v xml:space="preserve"> </v>
      </c>
      <c r="K112" s="5" t="s">
        <v>2</v>
      </c>
      <c r="L112" s="9" t="str">
        <f>VLOOKUP(Tableau25791113[[#This Row],[PLACE ERGUE]],PointsClassement[],2,FALSE)</f>
        <v xml:space="preserve"> </v>
      </c>
      <c r="M112" s="5" t="s">
        <v>2</v>
      </c>
      <c r="N112" s="9" t="str">
        <f>VLOOKUP(Tableau25791113[[#This Row],[PLACE TREGUNC]],PointsClassement[],2,FALSE)</f>
        <v xml:space="preserve"> </v>
      </c>
      <c r="O112" s="5" t="s">
        <v>2</v>
      </c>
      <c r="P112" s="9" t="str">
        <f>VLOOKUP(Tableau25791113[[#This Row],[PLACE SCAER]],PointsClassement[],2,FALSE)</f>
        <v xml:space="preserve"> </v>
      </c>
      <c r="Q112" s="5" t="s">
        <v>2</v>
      </c>
      <c r="R112" s="9" t="str">
        <f>VLOOKUP(Tableau25791113[[#This Row],[PLACE GOUEZEC]],PointsClassement[],2,FALSE)</f>
        <v xml:space="preserve"> </v>
      </c>
      <c r="S112" s="7"/>
      <c r="T112" s="8">
        <f>SUM(F112,H112,J112,L112,N112,P112,R112,S112)</f>
        <v>0</v>
      </c>
    </row>
    <row r="113" spans="1:20" x14ac:dyDescent="0.3">
      <c r="A113">
        <v>108</v>
      </c>
      <c r="E113" s="3" t="s">
        <v>2</v>
      </c>
      <c r="F113" s="9" t="str">
        <f>VLOOKUP(Tableau25791113[[#This Row],[PLACE QUIMPER]],PointsClassement[],2,FALSE)</f>
        <v xml:space="preserve"> </v>
      </c>
      <c r="G113" s="5" t="s">
        <v>2</v>
      </c>
      <c r="H113" s="9" t="str">
        <f>VLOOKUP(Tableau25791113[[#This Row],[PLACE RIEC]],PointsClassement[],2,FALSE)</f>
        <v xml:space="preserve"> </v>
      </c>
      <c r="I113" s="5" t="s">
        <v>2</v>
      </c>
      <c r="J113" s="9" t="str">
        <f>VLOOKUP(Tableau25791113[[#This Row],[PLACE QUIMPERLE]],PointsClassement[],2,FALSE)</f>
        <v xml:space="preserve"> </v>
      </c>
      <c r="K113" s="5" t="s">
        <v>2</v>
      </c>
      <c r="L113" s="9" t="str">
        <f>VLOOKUP(Tableau25791113[[#This Row],[PLACE ERGUE]],PointsClassement[],2,FALSE)</f>
        <v xml:space="preserve"> </v>
      </c>
      <c r="M113" s="5" t="s">
        <v>2</v>
      </c>
      <c r="N113" s="9" t="str">
        <f>VLOOKUP(Tableau25791113[[#This Row],[PLACE TREGUNC]],PointsClassement[],2,FALSE)</f>
        <v xml:space="preserve"> </v>
      </c>
      <c r="O113" s="5" t="s">
        <v>2</v>
      </c>
      <c r="P113" s="9" t="str">
        <f>VLOOKUP(Tableau25791113[[#This Row],[PLACE SCAER]],PointsClassement[],2,FALSE)</f>
        <v xml:space="preserve"> </v>
      </c>
      <c r="Q113" s="5" t="s">
        <v>2</v>
      </c>
      <c r="R113" s="9" t="str">
        <f>VLOOKUP(Tableau25791113[[#This Row],[PLACE GOUEZEC]],PointsClassement[],2,FALSE)</f>
        <v xml:space="preserve"> </v>
      </c>
      <c r="S113" s="7"/>
      <c r="T113" s="8">
        <f>SUM(F113,H113,J113,L113,N113,P113,R113,S113)</f>
        <v>0</v>
      </c>
    </row>
    <row r="114" spans="1:20" x14ac:dyDescent="0.3">
      <c r="A114">
        <v>109</v>
      </c>
      <c r="E114" s="3" t="s">
        <v>2</v>
      </c>
      <c r="F114" s="9" t="str">
        <f>VLOOKUP(Tableau25791113[[#This Row],[PLACE QUIMPER]],PointsClassement[],2,FALSE)</f>
        <v xml:space="preserve"> </v>
      </c>
      <c r="G114" s="5" t="s">
        <v>2</v>
      </c>
      <c r="H114" s="9" t="str">
        <f>VLOOKUP(Tableau25791113[[#This Row],[PLACE RIEC]],PointsClassement[],2,FALSE)</f>
        <v xml:space="preserve"> </v>
      </c>
      <c r="I114" s="5" t="s">
        <v>2</v>
      </c>
      <c r="J114" s="9" t="str">
        <f>VLOOKUP(Tableau25791113[[#This Row],[PLACE QUIMPERLE]],PointsClassement[],2,FALSE)</f>
        <v xml:space="preserve"> </v>
      </c>
      <c r="K114" s="5" t="s">
        <v>2</v>
      </c>
      <c r="L114" s="9" t="str">
        <f>VLOOKUP(Tableau25791113[[#This Row],[PLACE ERGUE]],PointsClassement[],2,FALSE)</f>
        <v xml:space="preserve"> </v>
      </c>
      <c r="M114" s="5" t="s">
        <v>2</v>
      </c>
      <c r="N114" s="9" t="str">
        <f>VLOOKUP(Tableau25791113[[#This Row],[PLACE TREGUNC]],PointsClassement[],2,FALSE)</f>
        <v xml:space="preserve"> </v>
      </c>
      <c r="O114" s="5" t="s">
        <v>2</v>
      </c>
      <c r="P114" s="9" t="str">
        <f>VLOOKUP(Tableau25791113[[#This Row],[PLACE SCAER]],PointsClassement[],2,FALSE)</f>
        <v xml:space="preserve"> </v>
      </c>
      <c r="Q114" s="5" t="s">
        <v>2</v>
      </c>
      <c r="R114" s="9" t="str">
        <f>VLOOKUP(Tableau25791113[[#This Row],[PLACE GOUEZEC]],PointsClassement[],2,FALSE)</f>
        <v xml:space="preserve"> </v>
      </c>
      <c r="S114" s="7"/>
      <c r="T114" s="8">
        <f>SUM(F114,H114,J114,L114,N114,P114,R114,S114)</f>
        <v>0</v>
      </c>
    </row>
    <row r="115" spans="1:20" x14ac:dyDescent="0.3">
      <c r="A115">
        <v>110</v>
      </c>
      <c r="E115" s="3" t="s">
        <v>2</v>
      </c>
      <c r="F115" s="9" t="str">
        <f>VLOOKUP(Tableau25791113[[#This Row],[PLACE QUIMPER]],PointsClassement[],2,FALSE)</f>
        <v xml:space="preserve"> </v>
      </c>
      <c r="G115" s="5" t="s">
        <v>2</v>
      </c>
      <c r="H115" s="9" t="str">
        <f>VLOOKUP(Tableau25791113[[#This Row],[PLACE RIEC]],PointsClassement[],2,FALSE)</f>
        <v xml:space="preserve"> </v>
      </c>
      <c r="I115" s="5" t="s">
        <v>2</v>
      </c>
      <c r="J115" s="9" t="str">
        <f>VLOOKUP(Tableau25791113[[#This Row],[PLACE QUIMPERLE]],PointsClassement[],2,FALSE)</f>
        <v xml:space="preserve"> </v>
      </c>
      <c r="K115" s="5" t="s">
        <v>2</v>
      </c>
      <c r="L115" s="9" t="str">
        <f>VLOOKUP(Tableau25791113[[#This Row],[PLACE ERGUE]],PointsClassement[],2,FALSE)</f>
        <v xml:space="preserve"> </v>
      </c>
      <c r="M115" s="5" t="s">
        <v>2</v>
      </c>
      <c r="N115" s="9" t="str">
        <f>VLOOKUP(Tableau25791113[[#This Row],[PLACE TREGUNC]],PointsClassement[],2,FALSE)</f>
        <v xml:space="preserve"> </v>
      </c>
      <c r="O115" s="5" t="s">
        <v>2</v>
      </c>
      <c r="P115" s="9" t="str">
        <f>VLOOKUP(Tableau25791113[[#This Row],[PLACE SCAER]],PointsClassement[],2,FALSE)</f>
        <v xml:space="preserve"> </v>
      </c>
      <c r="Q115" s="5" t="s">
        <v>2</v>
      </c>
      <c r="R115" s="9" t="str">
        <f>VLOOKUP(Tableau25791113[[#This Row],[PLACE GOUEZEC]],PointsClassement[],2,FALSE)</f>
        <v xml:space="preserve"> </v>
      </c>
      <c r="S115" s="7"/>
      <c r="T115" s="8">
        <f>SUM(F115,H115,J115,L115,N115,P115,R115,S115)</f>
        <v>0</v>
      </c>
    </row>
    <row r="116" spans="1:20" x14ac:dyDescent="0.3">
      <c r="A116">
        <v>111</v>
      </c>
      <c r="E116" s="3" t="s">
        <v>2</v>
      </c>
      <c r="F116" s="9" t="str">
        <f>VLOOKUP(Tableau25791113[[#This Row],[PLACE QUIMPER]],PointsClassement[],2,FALSE)</f>
        <v xml:space="preserve"> </v>
      </c>
      <c r="G116" s="5" t="s">
        <v>2</v>
      </c>
      <c r="H116" s="9" t="str">
        <f>VLOOKUP(Tableau25791113[[#This Row],[PLACE RIEC]],PointsClassement[],2,FALSE)</f>
        <v xml:space="preserve"> </v>
      </c>
      <c r="I116" s="5" t="s">
        <v>2</v>
      </c>
      <c r="J116" s="9" t="str">
        <f>VLOOKUP(Tableau25791113[[#This Row],[PLACE QUIMPERLE]],PointsClassement[],2,FALSE)</f>
        <v xml:space="preserve"> </v>
      </c>
      <c r="K116" s="5" t="s">
        <v>2</v>
      </c>
      <c r="L116" s="9" t="str">
        <f>VLOOKUP(Tableau25791113[[#This Row],[PLACE ERGUE]],PointsClassement[],2,FALSE)</f>
        <v xml:space="preserve"> </v>
      </c>
      <c r="M116" s="5" t="s">
        <v>2</v>
      </c>
      <c r="N116" s="9" t="str">
        <f>VLOOKUP(Tableau25791113[[#This Row],[PLACE TREGUNC]],PointsClassement[],2,FALSE)</f>
        <v xml:space="preserve"> </v>
      </c>
      <c r="O116" s="5" t="s">
        <v>2</v>
      </c>
      <c r="P116" s="9" t="str">
        <f>VLOOKUP(Tableau25791113[[#This Row],[PLACE SCAER]],PointsClassement[],2,FALSE)</f>
        <v xml:space="preserve"> </v>
      </c>
      <c r="Q116" s="5" t="s">
        <v>2</v>
      </c>
      <c r="R116" s="9" t="str">
        <f>VLOOKUP(Tableau25791113[[#This Row],[PLACE GOUEZEC]],PointsClassement[],2,FALSE)</f>
        <v xml:space="preserve"> </v>
      </c>
      <c r="S116" s="7"/>
      <c r="T116" s="8">
        <f>SUM(F116,H116,J116,L116,N116,P116,R116,S116)</f>
        <v>0</v>
      </c>
    </row>
    <row r="117" spans="1:20" x14ac:dyDescent="0.3">
      <c r="A117">
        <v>112</v>
      </c>
      <c r="E117" s="3" t="s">
        <v>2</v>
      </c>
      <c r="F117" s="9" t="str">
        <f>VLOOKUP(Tableau25791113[[#This Row],[PLACE QUIMPER]],PointsClassement[],2,FALSE)</f>
        <v xml:space="preserve"> </v>
      </c>
      <c r="G117" s="5" t="s">
        <v>2</v>
      </c>
      <c r="H117" s="9" t="str">
        <f>VLOOKUP(Tableau25791113[[#This Row],[PLACE RIEC]],PointsClassement[],2,FALSE)</f>
        <v xml:space="preserve"> </v>
      </c>
      <c r="I117" s="5" t="s">
        <v>2</v>
      </c>
      <c r="J117" s="9" t="str">
        <f>VLOOKUP(Tableau25791113[[#This Row],[PLACE QUIMPERLE]],PointsClassement[],2,FALSE)</f>
        <v xml:space="preserve"> </v>
      </c>
      <c r="K117" s="5" t="s">
        <v>2</v>
      </c>
      <c r="L117" s="9" t="str">
        <f>VLOOKUP(Tableau25791113[[#This Row],[PLACE ERGUE]],PointsClassement[],2,FALSE)</f>
        <v xml:space="preserve"> </v>
      </c>
      <c r="M117" s="5" t="s">
        <v>2</v>
      </c>
      <c r="N117" s="9" t="str">
        <f>VLOOKUP(Tableau25791113[[#This Row],[PLACE TREGUNC]],PointsClassement[],2,FALSE)</f>
        <v xml:space="preserve"> </v>
      </c>
      <c r="O117" s="5" t="s">
        <v>2</v>
      </c>
      <c r="P117" s="9" t="str">
        <f>VLOOKUP(Tableau25791113[[#This Row],[PLACE SCAER]],PointsClassement[],2,FALSE)</f>
        <v xml:space="preserve"> </v>
      </c>
      <c r="Q117" s="5" t="s">
        <v>2</v>
      </c>
      <c r="R117" s="9" t="str">
        <f>VLOOKUP(Tableau25791113[[#This Row],[PLACE GOUEZEC]],PointsClassement[],2,FALSE)</f>
        <v xml:space="preserve"> </v>
      </c>
      <c r="S117" s="7"/>
      <c r="T117" s="8">
        <f>SUM(F117,H117,J117,L117,N117,P117,R117,S117)</f>
        <v>0</v>
      </c>
    </row>
    <row r="118" spans="1:20" x14ac:dyDescent="0.3">
      <c r="A118">
        <v>113</v>
      </c>
      <c r="E118" s="3" t="s">
        <v>2</v>
      </c>
      <c r="F118" s="9" t="str">
        <f>VLOOKUP(Tableau25791113[[#This Row],[PLACE QUIMPER]],PointsClassement[],2,FALSE)</f>
        <v xml:space="preserve"> </v>
      </c>
      <c r="G118" s="5" t="s">
        <v>2</v>
      </c>
      <c r="H118" s="9" t="str">
        <f>VLOOKUP(Tableau25791113[[#This Row],[PLACE RIEC]],PointsClassement[],2,FALSE)</f>
        <v xml:space="preserve"> </v>
      </c>
      <c r="I118" s="5" t="s">
        <v>2</v>
      </c>
      <c r="J118" s="9" t="str">
        <f>VLOOKUP(Tableau25791113[[#This Row],[PLACE QUIMPERLE]],PointsClassement[],2,FALSE)</f>
        <v xml:space="preserve"> </v>
      </c>
      <c r="K118" s="5" t="s">
        <v>2</v>
      </c>
      <c r="L118" s="9" t="str">
        <f>VLOOKUP(Tableau25791113[[#This Row],[PLACE ERGUE]],PointsClassement[],2,FALSE)</f>
        <v xml:space="preserve"> </v>
      </c>
      <c r="M118" s="5" t="s">
        <v>2</v>
      </c>
      <c r="N118" s="9" t="str">
        <f>VLOOKUP(Tableau25791113[[#This Row],[PLACE TREGUNC]],PointsClassement[],2,FALSE)</f>
        <v xml:space="preserve"> </v>
      </c>
      <c r="O118" s="5" t="s">
        <v>2</v>
      </c>
      <c r="P118" s="9" t="str">
        <f>VLOOKUP(Tableau25791113[[#This Row],[PLACE SCAER]],PointsClassement[],2,FALSE)</f>
        <v xml:space="preserve"> </v>
      </c>
      <c r="Q118" s="5" t="s">
        <v>2</v>
      </c>
      <c r="R118" s="9" t="str">
        <f>VLOOKUP(Tableau25791113[[#This Row],[PLACE GOUEZEC]],PointsClassement[],2,FALSE)</f>
        <v xml:space="preserve"> </v>
      </c>
      <c r="S118" s="7"/>
      <c r="T118" s="8">
        <f>SUM(F118,H118,J118,L118,N118,P118,R118,S118)</f>
        <v>0</v>
      </c>
    </row>
    <row r="119" spans="1:20" x14ac:dyDescent="0.3">
      <c r="A119">
        <v>114</v>
      </c>
      <c r="E119" s="3" t="s">
        <v>2</v>
      </c>
      <c r="F119" s="9" t="str">
        <f>VLOOKUP(Tableau25791113[[#This Row],[PLACE QUIMPER]],PointsClassement[],2,FALSE)</f>
        <v xml:space="preserve"> </v>
      </c>
      <c r="G119" s="5" t="s">
        <v>2</v>
      </c>
      <c r="H119" s="9" t="str">
        <f>VLOOKUP(Tableau25791113[[#This Row],[PLACE RIEC]],PointsClassement[],2,FALSE)</f>
        <v xml:space="preserve"> </v>
      </c>
      <c r="I119" s="5" t="s">
        <v>2</v>
      </c>
      <c r="J119" s="9" t="str">
        <f>VLOOKUP(Tableau25791113[[#This Row],[PLACE QUIMPERLE]],PointsClassement[],2,FALSE)</f>
        <v xml:space="preserve"> </v>
      </c>
      <c r="K119" s="5" t="s">
        <v>2</v>
      </c>
      <c r="L119" s="9" t="str">
        <f>VLOOKUP(Tableau25791113[[#This Row],[PLACE ERGUE]],PointsClassement[],2,FALSE)</f>
        <v xml:space="preserve"> </v>
      </c>
      <c r="M119" s="5" t="s">
        <v>2</v>
      </c>
      <c r="N119" s="9" t="str">
        <f>VLOOKUP(Tableau25791113[[#This Row],[PLACE TREGUNC]],PointsClassement[],2,FALSE)</f>
        <v xml:space="preserve"> </v>
      </c>
      <c r="O119" s="5" t="s">
        <v>2</v>
      </c>
      <c r="P119" s="9" t="str">
        <f>VLOOKUP(Tableau25791113[[#This Row],[PLACE SCAER]],PointsClassement[],2,FALSE)</f>
        <v xml:space="preserve"> </v>
      </c>
      <c r="Q119" s="5" t="s">
        <v>2</v>
      </c>
      <c r="R119" s="9" t="str">
        <f>VLOOKUP(Tableau25791113[[#This Row],[PLACE GOUEZEC]],PointsClassement[],2,FALSE)</f>
        <v xml:space="preserve"> </v>
      </c>
      <c r="S119" s="7"/>
      <c r="T119" s="8">
        <f>SUM(F119,H119,J119,L119,N119,P119,R119,S119)</f>
        <v>0</v>
      </c>
    </row>
    <row r="120" spans="1:20" x14ac:dyDescent="0.3">
      <c r="A120">
        <v>115</v>
      </c>
      <c r="E120" s="3" t="s">
        <v>2</v>
      </c>
      <c r="F120" s="9" t="str">
        <f>VLOOKUP(Tableau25791113[[#This Row],[PLACE QUIMPER]],PointsClassement[],2,FALSE)</f>
        <v xml:space="preserve"> </v>
      </c>
      <c r="G120" s="5" t="s">
        <v>2</v>
      </c>
      <c r="H120" s="9" t="str">
        <f>VLOOKUP(Tableau25791113[[#This Row],[PLACE RIEC]],PointsClassement[],2,FALSE)</f>
        <v xml:space="preserve"> </v>
      </c>
      <c r="I120" s="5" t="s">
        <v>2</v>
      </c>
      <c r="J120" s="9" t="str">
        <f>VLOOKUP(Tableau25791113[[#This Row],[PLACE QUIMPERLE]],PointsClassement[],2,FALSE)</f>
        <v xml:space="preserve"> </v>
      </c>
      <c r="K120" s="5" t="s">
        <v>2</v>
      </c>
      <c r="L120" s="9" t="str">
        <f>VLOOKUP(Tableau25791113[[#This Row],[PLACE ERGUE]],PointsClassement[],2,FALSE)</f>
        <v xml:space="preserve"> </v>
      </c>
      <c r="M120" s="5" t="s">
        <v>2</v>
      </c>
      <c r="N120" s="9" t="str">
        <f>VLOOKUP(Tableau25791113[[#This Row],[PLACE TREGUNC]],PointsClassement[],2,FALSE)</f>
        <v xml:space="preserve"> </v>
      </c>
      <c r="O120" s="5" t="s">
        <v>2</v>
      </c>
      <c r="P120" s="9" t="str">
        <f>VLOOKUP(Tableau25791113[[#This Row],[PLACE SCAER]],PointsClassement[],2,FALSE)</f>
        <v xml:space="preserve"> </v>
      </c>
      <c r="Q120" s="5" t="s">
        <v>2</v>
      </c>
      <c r="R120" s="9" t="str">
        <f>VLOOKUP(Tableau25791113[[#This Row],[PLACE GOUEZEC]],PointsClassement[],2,FALSE)</f>
        <v xml:space="preserve"> </v>
      </c>
      <c r="S120" s="7"/>
      <c r="T120" s="8">
        <f>SUM(F120,H120,J120,L120,N120,P120,R120,S120)</f>
        <v>0</v>
      </c>
    </row>
    <row r="121" spans="1:20" x14ac:dyDescent="0.3">
      <c r="A121">
        <v>116</v>
      </c>
      <c r="E121" s="3" t="s">
        <v>2</v>
      </c>
      <c r="F121" s="9" t="str">
        <f>VLOOKUP(Tableau25791113[[#This Row],[PLACE QUIMPER]],PointsClassement[],2,FALSE)</f>
        <v xml:space="preserve"> </v>
      </c>
      <c r="G121" s="5" t="s">
        <v>2</v>
      </c>
      <c r="H121" s="9" t="str">
        <f>VLOOKUP(Tableau25791113[[#This Row],[PLACE RIEC]],PointsClassement[],2,FALSE)</f>
        <v xml:space="preserve"> </v>
      </c>
      <c r="I121" s="5" t="s">
        <v>2</v>
      </c>
      <c r="J121" s="9" t="str">
        <f>VLOOKUP(Tableau25791113[[#This Row],[PLACE QUIMPERLE]],PointsClassement[],2,FALSE)</f>
        <v xml:space="preserve"> </v>
      </c>
      <c r="K121" s="5" t="s">
        <v>2</v>
      </c>
      <c r="L121" s="9" t="str">
        <f>VLOOKUP(Tableau25791113[[#This Row],[PLACE ERGUE]],PointsClassement[],2,FALSE)</f>
        <v xml:space="preserve"> </v>
      </c>
      <c r="M121" s="5" t="s">
        <v>2</v>
      </c>
      <c r="N121" s="9" t="str">
        <f>VLOOKUP(Tableau25791113[[#This Row],[PLACE TREGUNC]],PointsClassement[],2,FALSE)</f>
        <v xml:space="preserve"> </v>
      </c>
      <c r="O121" s="5" t="s">
        <v>2</v>
      </c>
      <c r="P121" s="9" t="str">
        <f>VLOOKUP(Tableau25791113[[#This Row],[PLACE SCAER]],PointsClassement[],2,FALSE)</f>
        <v xml:space="preserve"> </v>
      </c>
      <c r="Q121" s="5" t="s">
        <v>2</v>
      </c>
      <c r="R121" s="9" t="str">
        <f>VLOOKUP(Tableau25791113[[#This Row],[PLACE GOUEZEC]],PointsClassement[],2,FALSE)</f>
        <v xml:space="preserve"> </v>
      </c>
      <c r="S121" s="7"/>
      <c r="T121" s="8">
        <f>SUM(F121,H121,J121,L121,N121,P121,R121,S121)</f>
        <v>0</v>
      </c>
    </row>
    <row r="122" spans="1:20" x14ac:dyDescent="0.3">
      <c r="A122">
        <v>117</v>
      </c>
      <c r="E122" s="3" t="s">
        <v>2</v>
      </c>
      <c r="F122" s="9" t="str">
        <f>VLOOKUP(Tableau25791113[[#This Row],[PLACE QUIMPER]],PointsClassement[],2,FALSE)</f>
        <v xml:space="preserve"> </v>
      </c>
      <c r="G122" s="5" t="s">
        <v>2</v>
      </c>
      <c r="H122" s="9" t="str">
        <f>VLOOKUP(Tableau25791113[[#This Row],[PLACE RIEC]],PointsClassement[],2,FALSE)</f>
        <v xml:space="preserve"> </v>
      </c>
      <c r="I122" s="5" t="s">
        <v>2</v>
      </c>
      <c r="J122" s="9" t="str">
        <f>VLOOKUP(Tableau25791113[[#This Row],[PLACE QUIMPERLE]],PointsClassement[],2,FALSE)</f>
        <v xml:space="preserve"> </v>
      </c>
      <c r="K122" s="5" t="s">
        <v>2</v>
      </c>
      <c r="L122" s="9" t="str">
        <f>VLOOKUP(Tableau25791113[[#This Row],[PLACE ERGUE]],PointsClassement[],2,FALSE)</f>
        <v xml:space="preserve"> </v>
      </c>
      <c r="M122" s="5" t="s">
        <v>2</v>
      </c>
      <c r="N122" s="9" t="str">
        <f>VLOOKUP(Tableau25791113[[#This Row],[PLACE TREGUNC]],PointsClassement[],2,FALSE)</f>
        <v xml:space="preserve"> </v>
      </c>
      <c r="O122" s="5" t="s">
        <v>2</v>
      </c>
      <c r="P122" s="9" t="str">
        <f>VLOOKUP(Tableau25791113[[#This Row],[PLACE SCAER]],PointsClassement[],2,FALSE)</f>
        <v xml:space="preserve"> </v>
      </c>
      <c r="Q122" s="5" t="s">
        <v>2</v>
      </c>
      <c r="R122" s="9" t="str">
        <f>VLOOKUP(Tableau25791113[[#This Row],[PLACE GOUEZEC]],PointsClassement[],2,FALSE)</f>
        <v xml:space="preserve"> </v>
      </c>
      <c r="S122" s="7"/>
      <c r="T122" s="8">
        <f>SUM(F122,H122,J122,L122,N122,P122,R122,S122)</f>
        <v>0</v>
      </c>
    </row>
    <row r="123" spans="1:20" x14ac:dyDescent="0.3">
      <c r="A123">
        <v>118</v>
      </c>
      <c r="E123" s="3" t="s">
        <v>2</v>
      </c>
      <c r="F123" s="9" t="str">
        <f>VLOOKUP(Tableau25791113[[#This Row],[PLACE QUIMPER]],PointsClassement[],2,FALSE)</f>
        <v xml:space="preserve"> </v>
      </c>
      <c r="G123" s="5" t="s">
        <v>2</v>
      </c>
      <c r="H123" s="9" t="str">
        <f>VLOOKUP(Tableau25791113[[#This Row],[PLACE RIEC]],PointsClassement[],2,FALSE)</f>
        <v xml:space="preserve"> </v>
      </c>
      <c r="I123" s="5" t="s">
        <v>2</v>
      </c>
      <c r="J123" s="9" t="str">
        <f>VLOOKUP(Tableau25791113[[#This Row],[PLACE QUIMPERLE]],PointsClassement[],2,FALSE)</f>
        <v xml:space="preserve"> </v>
      </c>
      <c r="K123" s="5" t="s">
        <v>2</v>
      </c>
      <c r="L123" s="9" t="str">
        <f>VLOOKUP(Tableau25791113[[#This Row],[PLACE ERGUE]],PointsClassement[],2,FALSE)</f>
        <v xml:space="preserve"> </v>
      </c>
      <c r="M123" s="5" t="s">
        <v>2</v>
      </c>
      <c r="N123" s="9" t="str">
        <f>VLOOKUP(Tableau25791113[[#This Row],[PLACE TREGUNC]],PointsClassement[],2,FALSE)</f>
        <v xml:space="preserve"> </v>
      </c>
      <c r="O123" s="5" t="s">
        <v>2</v>
      </c>
      <c r="P123" s="9" t="str">
        <f>VLOOKUP(Tableau25791113[[#This Row],[PLACE SCAER]],PointsClassement[],2,FALSE)</f>
        <v xml:space="preserve"> </v>
      </c>
      <c r="Q123" s="5" t="s">
        <v>2</v>
      </c>
      <c r="R123" s="9" t="str">
        <f>VLOOKUP(Tableau25791113[[#This Row],[PLACE GOUEZEC]],PointsClassement[],2,FALSE)</f>
        <v xml:space="preserve"> </v>
      </c>
      <c r="S123" s="7"/>
      <c r="T123" s="8">
        <f>SUM(F123,H123,J123,L123,N123,P123,R123,S123)</f>
        <v>0</v>
      </c>
    </row>
    <row r="124" spans="1:20" x14ac:dyDescent="0.3">
      <c r="A124">
        <v>119</v>
      </c>
      <c r="E124" s="3" t="s">
        <v>2</v>
      </c>
      <c r="F124" s="9" t="str">
        <f>VLOOKUP(Tableau25791113[[#This Row],[PLACE QUIMPER]],PointsClassement[],2,FALSE)</f>
        <v xml:space="preserve"> </v>
      </c>
      <c r="G124" s="5" t="s">
        <v>2</v>
      </c>
      <c r="H124" s="9" t="str">
        <f>VLOOKUP(Tableau25791113[[#This Row],[PLACE RIEC]],PointsClassement[],2,FALSE)</f>
        <v xml:space="preserve"> </v>
      </c>
      <c r="I124" s="5" t="s">
        <v>2</v>
      </c>
      <c r="J124" s="9" t="str">
        <f>VLOOKUP(Tableau25791113[[#This Row],[PLACE QUIMPERLE]],PointsClassement[],2,FALSE)</f>
        <v xml:space="preserve"> </v>
      </c>
      <c r="K124" s="5" t="s">
        <v>2</v>
      </c>
      <c r="L124" s="9" t="str">
        <f>VLOOKUP(Tableau25791113[[#This Row],[PLACE ERGUE]],PointsClassement[],2,FALSE)</f>
        <v xml:space="preserve"> </v>
      </c>
      <c r="M124" s="5" t="s">
        <v>2</v>
      </c>
      <c r="N124" s="9" t="str">
        <f>VLOOKUP(Tableau25791113[[#This Row],[PLACE TREGUNC]],PointsClassement[],2,FALSE)</f>
        <v xml:space="preserve"> </v>
      </c>
      <c r="O124" s="5" t="s">
        <v>2</v>
      </c>
      <c r="P124" s="9" t="str">
        <f>VLOOKUP(Tableau25791113[[#This Row],[PLACE SCAER]],PointsClassement[],2,FALSE)</f>
        <v xml:space="preserve"> </v>
      </c>
      <c r="Q124" s="5" t="s">
        <v>2</v>
      </c>
      <c r="R124" s="9" t="str">
        <f>VLOOKUP(Tableau25791113[[#This Row],[PLACE GOUEZEC]],PointsClassement[],2,FALSE)</f>
        <v xml:space="preserve"> </v>
      </c>
      <c r="S124" s="7"/>
      <c r="T124" s="8">
        <f>SUM(F124,H124,J124,L124,N124,P124,R124,S124)</f>
        <v>0</v>
      </c>
    </row>
    <row r="125" spans="1:20" x14ac:dyDescent="0.3">
      <c r="A125">
        <v>120</v>
      </c>
      <c r="E125" s="3" t="s">
        <v>2</v>
      </c>
      <c r="F125" s="9" t="str">
        <f>VLOOKUP(Tableau25791113[[#This Row],[PLACE QUIMPER]],PointsClassement[],2,FALSE)</f>
        <v xml:space="preserve"> </v>
      </c>
      <c r="G125" s="5" t="s">
        <v>2</v>
      </c>
      <c r="H125" s="9" t="str">
        <f>VLOOKUP(Tableau25791113[[#This Row],[PLACE RIEC]],PointsClassement[],2,FALSE)</f>
        <v xml:space="preserve"> </v>
      </c>
      <c r="I125" s="5" t="s">
        <v>2</v>
      </c>
      <c r="J125" s="9" t="str">
        <f>VLOOKUP(Tableau25791113[[#This Row],[PLACE QUIMPERLE]],PointsClassement[],2,FALSE)</f>
        <v xml:space="preserve"> </v>
      </c>
      <c r="K125" s="5" t="s">
        <v>2</v>
      </c>
      <c r="L125" s="9" t="str">
        <f>VLOOKUP(Tableau25791113[[#This Row],[PLACE ERGUE]],PointsClassement[],2,FALSE)</f>
        <v xml:space="preserve"> </v>
      </c>
      <c r="M125" s="5" t="s">
        <v>2</v>
      </c>
      <c r="N125" s="9" t="str">
        <f>VLOOKUP(Tableau25791113[[#This Row],[PLACE TREGUNC]],PointsClassement[],2,FALSE)</f>
        <v xml:space="preserve"> </v>
      </c>
      <c r="O125" s="5" t="s">
        <v>2</v>
      </c>
      <c r="P125" s="9" t="str">
        <f>VLOOKUP(Tableau25791113[[#This Row],[PLACE SCAER]],PointsClassement[],2,FALSE)</f>
        <v xml:space="preserve"> </v>
      </c>
      <c r="Q125" s="5" t="s">
        <v>2</v>
      </c>
      <c r="R125" s="9" t="str">
        <f>VLOOKUP(Tableau25791113[[#This Row],[PLACE GOUEZEC]],PointsClassement[],2,FALSE)</f>
        <v xml:space="preserve"> </v>
      </c>
      <c r="S125" s="7"/>
      <c r="T125" s="8">
        <f>SUM(F125,H125,J125,L125,N125,P125,R125,S125)</f>
        <v>0</v>
      </c>
    </row>
    <row r="126" spans="1:20" x14ac:dyDescent="0.3">
      <c r="A126">
        <v>121</v>
      </c>
      <c r="E126" s="3" t="s">
        <v>2</v>
      </c>
      <c r="F126" s="9" t="str">
        <f>VLOOKUP(Tableau25791113[[#This Row],[PLACE QUIMPER]],PointsClassement[],2,FALSE)</f>
        <v xml:space="preserve"> </v>
      </c>
      <c r="G126" s="5" t="s">
        <v>2</v>
      </c>
      <c r="H126" s="9" t="str">
        <f>VLOOKUP(Tableau25791113[[#This Row],[PLACE RIEC]],PointsClassement[],2,FALSE)</f>
        <v xml:space="preserve"> </v>
      </c>
      <c r="I126" s="5" t="s">
        <v>2</v>
      </c>
      <c r="J126" s="9" t="str">
        <f>VLOOKUP(Tableau25791113[[#This Row],[PLACE QUIMPERLE]],PointsClassement[],2,FALSE)</f>
        <v xml:space="preserve"> </v>
      </c>
      <c r="K126" s="5" t="s">
        <v>2</v>
      </c>
      <c r="L126" s="9" t="str">
        <f>VLOOKUP(Tableau25791113[[#This Row],[PLACE ERGUE]],PointsClassement[],2,FALSE)</f>
        <v xml:space="preserve"> </v>
      </c>
      <c r="M126" s="5" t="s">
        <v>2</v>
      </c>
      <c r="N126" s="9" t="str">
        <f>VLOOKUP(Tableau25791113[[#This Row],[PLACE TREGUNC]],PointsClassement[],2,FALSE)</f>
        <v xml:space="preserve"> </v>
      </c>
      <c r="O126" s="5" t="s">
        <v>2</v>
      </c>
      <c r="P126" s="9" t="str">
        <f>VLOOKUP(Tableau25791113[[#This Row],[PLACE SCAER]],PointsClassement[],2,FALSE)</f>
        <v xml:space="preserve"> </v>
      </c>
      <c r="Q126" s="5" t="s">
        <v>2</v>
      </c>
      <c r="R126" s="9" t="str">
        <f>VLOOKUP(Tableau25791113[[#This Row],[PLACE GOUEZEC]],PointsClassement[],2,FALSE)</f>
        <v xml:space="preserve"> </v>
      </c>
      <c r="S126" s="7"/>
      <c r="T126" s="8">
        <f>SUM(F126,H126,J126,L126,N126,P126,R126,S126)</f>
        <v>0</v>
      </c>
    </row>
    <row r="127" spans="1:20" x14ac:dyDescent="0.3">
      <c r="A127">
        <v>122</v>
      </c>
      <c r="E127" s="3" t="s">
        <v>2</v>
      </c>
      <c r="F127" s="9" t="str">
        <f>VLOOKUP(Tableau25791113[[#This Row],[PLACE QUIMPER]],PointsClassement[],2,FALSE)</f>
        <v xml:space="preserve"> </v>
      </c>
      <c r="G127" s="5" t="s">
        <v>2</v>
      </c>
      <c r="H127" s="9" t="str">
        <f>VLOOKUP(Tableau25791113[[#This Row],[PLACE RIEC]],PointsClassement[],2,FALSE)</f>
        <v xml:space="preserve"> </v>
      </c>
      <c r="I127" s="5" t="s">
        <v>2</v>
      </c>
      <c r="J127" s="9" t="str">
        <f>VLOOKUP(Tableau25791113[[#This Row],[PLACE QUIMPERLE]],PointsClassement[],2,FALSE)</f>
        <v xml:space="preserve"> </v>
      </c>
      <c r="K127" s="5" t="s">
        <v>2</v>
      </c>
      <c r="L127" s="9" t="str">
        <f>VLOOKUP(Tableau25791113[[#This Row],[PLACE ERGUE]],PointsClassement[],2,FALSE)</f>
        <v xml:space="preserve"> </v>
      </c>
      <c r="M127" s="5" t="s">
        <v>2</v>
      </c>
      <c r="N127" s="9" t="str">
        <f>VLOOKUP(Tableau25791113[[#This Row],[PLACE TREGUNC]],PointsClassement[],2,FALSE)</f>
        <v xml:space="preserve"> </v>
      </c>
      <c r="O127" s="5" t="s">
        <v>2</v>
      </c>
      <c r="P127" s="9" t="str">
        <f>VLOOKUP(Tableau25791113[[#This Row],[PLACE SCAER]],PointsClassement[],2,FALSE)</f>
        <v xml:space="preserve"> </v>
      </c>
      <c r="Q127" s="5" t="s">
        <v>2</v>
      </c>
      <c r="R127" s="9" t="str">
        <f>VLOOKUP(Tableau25791113[[#This Row],[PLACE GOUEZEC]],PointsClassement[],2,FALSE)</f>
        <v xml:space="preserve"> </v>
      </c>
      <c r="S127" s="7"/>
      <c r="T127" s="8">
        <f>SUM(F127,H127,J127,L127,N127,P127,R127,S127)</f>
        <v>0</v>
      </c>
    </row>
    <row r="128" spans="1:20" x14ac:dyDescent="0.3">
      <c r="A128">
        <v>123</v>
      </c>
      <c r="E128" s="3" t="s">
        <v>2</v>
      </c>
      <c r="F128" s="9" t="str">
        <f>VLOOKUP(Tableau25791113[[#This Row],[PLACE QUIMPER]],PointsClassement[],2,FALSE)</f>
        <v xml:space="preserve"> </v>
      </c>
      <c r="G128" s="5" t="s">
        <v>2</v>
      </c>
      <c r="H128" s="9" t="str">
        <f>VLOOKUP(Tableau25791113[[#This Row],[PLACE RIEC]],PointsClassement[],2,FALSE)</f>
        <v xml:space="preserve"> </v>
      </c>
      <c r="I128" s="5" t="s">
        <v>2</v>
      </c>
      <c r="J128" s="9" t="str">
        <f>VLOOKUP(Tableau25791113[[#This Row],[PLACE QUIMPERLE]],PointsClassement[],2,FALSE)</f>
        <v xml:space="preserve"> </v>
      </c>
      <c r="K128" s="5" t="s">
        <v>2</v>
      </c>
      <c r="L128" s="9" t="str">
        <f>VLOOKUP(Tableau25791113[[#This Row],[PLACE ERGUE]],PointsClassement[],2,FALSE)</f>
        <v xml:space="preserve"> </v>
      </c>
      <c r="M128" s="5" t="s">
        <v>2</v>
      </c>
      <c r="N128" s="9" t="str">
        <f>VLOOKUP(Tableau25791113[[#This Row],[PLACE TREGUNC]],PointsClassement[],2,FALSE)</f>
        <v xml:space="preserve"> </v>
      </c>
      <c r="O128" s="5" t="s">
        <v>2</v>
      </c>
      <c r="P128" s="9" t="str">
        <f>VLOOKUP(Tableau25791113[[#This Row],[PLACE SCAER]],PointsClassement[],2,FALSE)</f>
        <v xml:space="preserve"> </v>
      </c>
      <c r="Q128" s="5" t="s">
        <v>2</v>
      </c>
      <c r="R128" s="9" t="str">
        <f>VLOOKUP(Tableau25791113[[#This Row],[PLACE GOUEZEC]],PointsClassement[],2,FALSE)</f>
        <v xml:space="preserve"> </v>
      </c>
      <c r="S128" s="7"/>
      <c r="T128" s="8">
        <f>SUM(F128,H128,J128,L128,N128,P128,R128,S128)</f>
        <v>0</v>
      </c>
    </row>
    <row r="129" spans="1:20" x14ac:dyDescent="0.3">
      <c r="A129">
        <v>124</v>
      </c>
      <c r="E129" s="3" t="s">
        <v>2</v>
      </c>
      <c r="F129" s="9" t="str">
        <f>VLOOKUP(Tableau25791113[[#This Row],[PLACE QUIMPER]],PointsClassement[],2,FALSE)</f>
        <v xml:space="preserve"> </v>
      </c>
      <c r="G129" s="5" t="s">
        <v>2</v>
      </c>
      <c r="H129" s="9" t="str">
        <f>VLOOKUP(Tableau25791113[[#This Row],[PLACE RIEC]],PointsClassement[],2,FALSE)</f>
        <v xml:space="preserve"> </v>
      </c>
      <c r="I129" s="5" t="s">
        <v>2</v>
      </c>
      <c r="J129" s="9" t="str">
        <f>VLOOKUP(Tableau25791113[[#This Row],[PLACE QUIMPERLE]],PointsClassement[],2,FALSE)</f>
        <v xml:space="preserve"> </v>
      </c>
      <c r="K129" s="5" t="s">
        <v>2</v>
      </c>
      <c r="L129" s="9" t="str">
        <f>VLOOKUP(Tableau25791113[[#This Row],[PLACE ERGUE]],PointsClassement[],2,FALSE)</f>
        <v xml:space="preserve"> </v>
      </c>
      <c r="M129" s="5" t="s">
        <v>2</v>
      </c>
      <c r="N129" s="9" t="str">
        <f>VLOOKUP(Tableau25791113[[#This Row],[PLACE TREGUNC]],PointsClassement[],2,FALSE)</f>
        <v xml:space="preserve"> </v>
      </c>
      <c r="O129" s="5" t="s">
        <v>2</v>
      </c>
      <c r="P129" s="9" t="str">
        <f>VLOOKUP(Tableau25791113[[#This Row],[PLACE SCAER]],PointsClassement[],2,FALSE)</f>
        <v xml:space="preserve"> </v>
      </c>
      <c r="Q129" s="5" t="s">
        <v>2</v>
      </c>
      <c r="R129" s="9" t="str">
        <f>VLOOKUP(Tableau25791113[[#This Row],[PLACE GOUEZEC]],PointsClassement[],2,FALSE)</f>
        <v xml:space="preserve"> </v>
      </c>
      <c r="S129" s="7"/>
      <c r="T129" s="8">
        <f>SUM(F129,H129,J129,L129,N129,P129,R129,S129)</f>
        <v>0</v>
      </c>
    </row>
    <row r="130" spans="1:20" x14ac:dyDescent="0.3">
      <c r="A130">
        <v>125</v>
      </c>
      <c r="E130" s="3" t="s">
        <v>2</v>
      </c>
      <c r="F130" s="9" t="str">
        <f>VLOOKUP(Tableau25791113[[#This Row],[PLACE QUIMPER]],PointsClassement[],2,FALSE)</f>
        <v xml:space="preserve"> </v>
      </c>
      <c r="G130" s="5" t="s">
        <v>2</v>
      </c>
      <c r="H130" s="9" t="str">
        <f>VLOOKUP(Tableau25791113[[#This Row],[PLACE RIEC]],PointsClassement[],2,FALSE)</f>
        <v xml:space="preserve"> </v>
      </c>
      <c r="I130" s="5" t="s">
        <v>2</v>
      </c>
      <c r="J130" s="9" t="str">
        <f>VLOOKUP(Tableau25791113[[#This Row],[PLACE QUIMPERLE]],PointsClassement[],2,FALSE)</f>
        <v xml:space="preserve"> </v>
      </c>
      <c r="K130" s="5" t="s">
        <v>2</v>
      </c>
      <c r="L130" s="9" t="str">
        <f>VLOOKUP(Tableau25791113[[#This Row],[PLACE ERGUE]],PointsClassement[],2,FALSE)</f>
        <v xml:space="preserve"> </v>
      </c>
      <c r="M130" s="5" t="s">
        <v>2</v>
      </c>
      <c r="N130" s="9" t="str">
        <f>VLOOKUP(Tableau25791113[[#This Row],[PLACE TREGUNC]],PointsClassement[],2,FALSE)</f>
        <v xml:space="preserve"> </v>
      </c>
      <c r="O130" s="5" t="s">
        <v>2</v>
      </c>
      <c r="P130" s="9" t="str">
        <f>VLOOKUP(Tableau25791113[[#This Row],[PLACE SCAER]],PointsClassement[],2,FALSE)</f>
        <v xml:space="preserve"> </v>
      </c>
      <c r="Q130" s="5" t="s">
        <v>2</v>
      </c>
      <c r="R130" s="9" t="str">
        <f>VLOOKUP(Tableau25791113[[#This Row],[PLACE GOUEZEC]],PointsClassement[],2,FALSE)</f>
        <v xml:space="preserve"> </v>
      </c>
      <c r="S130" s="7"/>
      <c r="T130" s="8">
        <f>SUM(F130,H130,J130,L130,N130,P130,R130,S130)</f>
        <v>0</v>
      </c>
    </row>
    <row r="131" spans="1:20" x14ac:dyDescent="0.3">
      <c r="A131">
        <v>126</v>
      </c>
      <c r="E131" s="3" t="s">
        <v>2</v>
      </c>
      <c r="F131" s="9" t="str">
        <f>VLOOKUP(Tableau25791113[[#This Row],[PLACE QUIMPER]],PointsClassement[],2,FALSE)</f>
        <v xml:space="preserve"> </v>
      </c>
      <c r="G131" s="5" t="s">
        <v>2</v>
      </c>
      <c r="H131" s="9" t="str">
        <f>VLOOKUP(Tableau25791113[[#This Row],[PLACE RIEC]],PointsClassement[],2,FALSE)</f>
        <v xml:space="preserve"> </v>
      </c>
      <c r="I131" s="5" t="s">
        <v>2</v>
      </c>
      <c r="J131" s="9" t="str">
        <f>VLOOKUP(Tableau25791113[[#This Row],[PLACE QUIMPERLE]],PointsClassement[],2,FALSE)</f>
        <v xml:space="preserve"> </v>
      </c>
      <c r="K131" s="5" t="s">
        <v>2</v>
      </c>
      <c r="L131" s="9" t="str">
        <f>VLOOKUP(Tableau25791113[[#This Row],[PLACE ERGUE]],PointsClassement[],2,FALSE)</f>
        <v xml:space="preserve"> </v>
      </c>
      <c r="M131" s="5" t="s">
        <v>2</v>
      </c>
      <c r="N131" s="9" t="str">
        <f>VLOOKUP(Tableau25791113[[#This Row],[PLACE TREGUNC]],PointsClassement[],2,FALSE)</f>
        <v xml:space="preserve"> </v>
      </c>
      <c r="O131" s="5" t="s">
        <v>2</v>
      </c>
      <c r="P131" s="9" t="str">
        <f>VLOOKUP(Tableau25791113[[#This Row],[PLACE SCAER]],PointsClassement[],2,FALSE)</f>
        <v xml:space="preserve"> </v>
      </c>
      <c r="Q131" s="5" t="s">
        <v>2</v>
      </c>
      <c r="R131" s="9" t="str">
        <f>VLOOKUP(Tableau25791113[[#This Row],[PLACE GOUEZEC]],PointsClassement[],2,FALSE)</f>
        <v xml:space="preserve"> </v>
      </c>
      <c r="S131" s="7"/>
      <c r="T131" s="8">
        <f>SUM(F131,H131,J131,L131,N131,P131,R131,S131)</f>
        <v>0</v>
      </c>
    </row>
    <row r="132" spans="1:20" x14ac:dyDescent="0.3">
      <c r="A132">
        <v>127</v>
      </c>
      <c r="E132" s="3" t="s">
        <v>2</v>
      </c>
      <c r="F132" s="9" t="str">
        <f>VLOOKUP(Tableau25791113[[#This Row],[PLACE QUIMPER]],PointsClassement[],2,FALSE)</f>
        <v xml:space="preserve"> </v>
      </c>
      <c r="G132" s="5" t="s">
        <v>2</v>
      </c>
      <c r="H132" s="9" t="str">
        <f>VLOOKUP(Tableau25791113[[#This Row],[PLACE RIEC]],PointsClassement[],2,FALSE)</f>
        <v xml:space="preserve"> </v>
      </c>
      <c r="I132" s="5" t="s">
        <v>2</v>
      </c>
      <c r="J132" s="9" t="str">
        <f>VLOOKUP(Tableau25791113[[#This Row],[PLACE QUIMPERLE]],PointsClassement[],2,FALSE)</f>
        <v xml:space="preserve"> </v>
      </c>
      <c r="K132" s="5" t="s">
        <v>2</v>
      </c>
      <c r="L132" s="9" t="str">
        <f>VLOOKUP(Tableau25791113[[#This Row],[PLACE ERGUE]],PointsClassement[],2,FALSE)</f>
        <v xml:space="preserve"> </v>
      </c>
      <c r="M132" s="5" t="s">
        <v>2</v>
      </c>
      <c r="N132" s="9" t="str">
        <f>VLOOKUP(Tableau25791113[[#This Row],[PLACE TREGUNC]],PointsClassement[],2,FALSE)</f>
        <v xml:space="preserve"> </v>
      </c>
      <c r="O132" s="5" t="s">
        <v>2</v>
      </c>
      <c r="P132" s="9" t="str">
        <f>VLOOKUP(Tableau25791113[[#This Row],[PLACE SCAER]],PointsClassement[],2,FALSE)</f>
        <v xml:space="preserve"> </v>
      </c>
      <c r="Q132" s="5" t="s">
        <v>2</v>
      </c>
      <c r="R132" s="9" t="str">
        <f>VLOOKUP(Tableau25791113[[#This Row],[PLACE GOUEZEC]],PointsClassement[],2,FALSE)</f>
        <v xml:space="preserve"> </v>
      </c>
      <c r="S132" s="7"/>
      <c r="T132" s="8">
        <f>SUM(F132,H132,J132,L132,N132,P132,R132,S132)</f>
        <v>0</v>
      </c>
    </row>
    <row r="133" spans="1:20" x14ac:dyDescent="0.3">
      <c r="A133">
        <v>128</v>
      </c>
      <c r="E133" s="3" t="s">
        <v>2</v>
      </c>
      <c r="F133" s="9" t="str">
        <f>VLOOKUP(Tableau25791113[[#This Row],[PLACE QUIMPER]],PointsClassement[],2,FALSE)</f>
        <v xml:space="preserve"> </v>
      </c>
      <c r="G133" s="5" t="s">
        <v>2</v>
      </c>
      <c r="H133" s="9" t="str">
        <f>VLOOKUP(Tableau25791113[[#This Row],[PLACE RIEC]],PointsClassement[],2,FALSE)</f>
        <v xml:space="preserve"> </v>
      </c>
      <c r="I133" s="5" t="s">
        <v>2</v>
      </c>
      <c r="J133" s="9" t="str">
        <f>VLOOKUP(Tableau25791113[[#This Row],[PLACE QUIMPERLE]],PointsClassement[],2,FALSE)</f>
        <v xml:space="preserve"> </v>
      </c>
      <c r="K133" s="5" t="s">
        <v>2</v>
      </c>
      <c r="L133" s="9" t="str">
        <f>VLOOKUP(Tableau25791113[[#This Row],[PLACE ERGUE]],PointsClassement[],2,FALSE)</f>
        <v xml:space="preserve"> </v>
      </c>
      <c r="M133" s="5" t="s">
        <v>2</v>
      </c>
      <c r="N133" s="9" t="str">
        <f>VLOOKUP(Tableau25791113[[#This Row],[PLACE TREGUNC]],PointsClassement[],2,FALSE)</f>
        <v xml:space="preserve"> </v>
      </c>
      <c r="O133" s="5" t="s">
        <v>2</v>
      </c>
      <c r="P133" s="9" t="str">
        <f>VLOOKUP(Tableau25791113[[#This Row],[PLACE SCAER]],PointsClassement[],2,FALSE)</f>
        <v xml:space="preserve"> </v>
      </c>
      <c r="Q133" s="5" t="s">
        <v>2</v>
      </c>
      <c r="R133" s="9" t="str">
        <f>VLOOKUP(Tableau25791113[[#This Row],[PLACE GOUEZEC]],PointsClassement[],2,FALSE)</f>
        <v xml:space="preserve"> </v>
      </c>
      <c r="S133" s="7"/>
      <c r="T133" s="8">
        <f>SUM(F133,H133,J133,L133,N133,P133,R133,S133)</f>
        <v>0</v>
      </c>
    </row>
    <row r="134" spans="1:20" x14ac:dyDescent="0.3">
      <c r="A134">
        <v>129</v>
      </c>
      <c r="E134" s="3" t="s">
        <v>2</v>
      </c>
      <c r="F134" s="9" t="str">
        <f>VLOOKUP(Tableau25791113[[#This Row],[PLACE QUIMPER]],PointsClassement[],2,FALSE)</f>
        <v xml:space="preserve"> </v>
      </c>
      <c r="G134" s="5" t="s">
        <v>2</v>
      </c>
      <c r="H134" s="9" t="str">
        <f>VLOOKUP(Tableau25791113[[#This Row],[PLACE RIEC]],PointsClassement[],2,FALSE)</f>
        <v xml:space="preserve"> </v>
      </c>
      <c r="I134" s="5" t="s">
        <v>2</v>
      </c>
      <c r="J134" s="9" t="str">
        <f>VLOOKUP(Tableau25791113[[#This Row],[PLACE QUIMPERLE]],PointsClassement[],2,FALSE)</f>
        <v xml:space="preserve"> </v>
      </c>
      <c r="K134" s="5" t="s">
        <v>2</v>
      </c>
      <c r="L134" s="9" t="str">
        <f>VLOOKUP(Tableau25791113[[#This Row],[PLACE ERGUE]],PointsClassement[],2,FALSE)</f>
        <v xml:space="preserve"> </v>
      </c>
      <c r="M134" s="5" t="s">
        <v>2</v>
      </c>
      <c r="N134" s="9" t="str">
        <f>VLOOKUP(Tableau25791113[[#This Row],[PLACE TREGUNC]],PointsClassement[],2,FALSE)</f>
        <v xml:space="preserve"> </v>
      </c>
      <c r="O134" s="5" t="s">
        <v>2</v>
      </c>
      <c r="P134" s="9" t="str">
        <f>VLOOKUP(Tableau25791113[[#This Row],[PLACE SCAER]],PointsClassement[],2,FALSE)</f>
        <v xml:space="preserve"> </v>
      </c>
      <c r="Q134" s="5" t="s">
        <v>2</v>
      </c>
      <c r="R134" s="9" t="str">
        <f>VLOOKUP(Tableau25791113[[#This Row],[PLACE GOUEZEC]],PointsClassement[],2,FALSE)</f>
        <v xml:space="preserve"> </v>
      </c>
      <c r="S134" s="7"/>
      <c r="T134" s="8">
        <f>SUM(F134,H134,J134,L134,N134,P134,R134,S134)</f>
        <v>0</v>
      </c>
    </row>
    <row r="135" spans="1:20" x14ac:dyDescent="0.3">
      <c r="A135">
        <v>130</v>
      </c>
      <c r="E135" s="3" t="s">
        <v>2</v>
      </c>
      <c r="F135" s="9" t="str">
        <f>VLOOKUP(Tableau25791113[[#This Row],[PLACE QUIMPER]],PointsClassement[],2,FALSE)</f>
        <v xml:space="preserve"> </v>
      </c>
      <c r="G135" s="5" t="s">
        <v>2</v>
      </c>
      <c r="H135" s="9" t="str">
        <f>VLOOKUP(Tableau25791113[[#This Row],[PLACE RIEC]],PointsClassement[],2,FALSE)</f>
        <v xml:space="preserve"> </v>
      </c>
      <c r="I135" s="5" t="s">
        <v>2</v>
      </c>
      <c r="J135" s="9" t="str">
        <f>VLOOKUP(Tableau25791113[[#This Row],[PLACE QUIMPERLE]],PointsClassement[],2,FALSE)</f>
        <v xml:space="preserve"> </v>
      </c>
      <c r="K135" s="5" t="s">
        <v>2</v>
      </c>
      <c r="L135" s="9" t="str">
        <f>VLOOKUP(Tableau25791113[[#This Row],[PLACE ERGUE]],PointsClassement[],2,FALSE)</f>
        <v xml:space="preserve"> </v>
      </c>
      <c r="M135" s="5" t="s">
        <v>2</v>
      </c>
      <c r="N135" s="9" t="str">
        <f>VLOOKUP(Tableau25791113[[#This Row],[PLACE TREGUNC]],PointsClassement[],2,FALSE)</f>
        <v xml:space="preserve"> </v>
      </c>
      <c r="O135" s="5" t="s">
        <v>2</v>
      </c>
      <c r="P135" s="9" t="str">
        <f>VLOOKUP(Tableau25791113[[#This Row],[PLACE SCAER]],PointsClassement[],2,FALSE)</f>
        <v xml:space="preserve"> </v>
      </c>
      <c r="Q135" s="5" t="s">
        <v>2</v>
      </c>
      <c r="R135" s="9" t="str">
        <f>VLOOKUP(Tableau25791113[[#This Row],[PLACE GOUEZEC]],PointsClassement[],2,FALSE)</f>
        <v xml:space="preserve"> </v>
      </c>
      <c r="S135" s="7"/>
      <c r="T135" s="8">
        <f>SUM(F135,H135,J135,L135,N135,P135,R135,S135)</f>
        <v>0</v>
      </c>
    </row>
    <row r="136" spans="1:20" x14ac:dyDescent="0.3">
      <c r="A136">
        <v>131</v>
      </c>
      <c r="E136" s="3" t="s">
        <v>2</v>
      </c>
      <c r="F136" s="9" t="str">
        <f>VLOOKUP(Tableau25791113[[#This Row],[PLACE QUIMPER]],PointsClassement[],2,FALSE)</f>
        <v xml:space="preserve"> </v>
      </c>
      <c r="G136" s="5" t="s">
        <v>2</v>
      </c>
      <c r="H136" s="9" t="str">
        <f>VLOOKUP(Tableau25791113[[#This Row],[PLACE RIEC]],PointsClassement[],2,FALSE)</f>
        <v xml:space="preserve"> </v>
      </c>
      <c r="I136" s="5" t="s">
        <v>2</v>
      </c>
      <c r="J136" s="9" t="str">
        <f>VLOOKUP(Tableau25791113[[#This Row],[PLACE QUIMPERLE]],PointsClassement[],2,FALSE)</f>
        <v xml:space="preserve"> </v>
      </c>
      <c r="K136" s="5" t="s">
        <v>2</v>
      </c>
      <c r="L136" s="9" t="str">
        <f>VLOOKUP(Tableau25791113[[#This Row],[PLACE ERGUE]],PointsClassement[],2,FALSE)</f>
        <v xml:space="preserve"> </v>
      </c>
      <c r="M136" s="5" t="s">
        <v>2</v>
      </c>
      <c r="N136" s="9" t="str">
        <f>VLOOKUP(Tableau25791113[[#This Row],[PLACE TREGUNC]],PointsClassement[],2,FALSE)</f>
        <v xml:space="preserve"> </v>
      </c>
      <c r="O136" s="5" t="s">
        <v>2</v>
      </c>
      <c r="P136" s="9" t="str">
        <f>VLOOKUP(Tableau25791113[[#This Row],[PLACE SCAER]],PointsClassement[],2,FALSE)</f>
        <v xml:space="preserve"> </v>
      </c>
      <c r="Q136" s="5" t="s">
        <v>2</v>
      </c>
      <c r="R136" s="9" t="str">
        <f>VLOOKUP(Tableau25791113[[#This Row],[PLACE GOUEZEC]],PointsClassement[],2,FALSE)</f>
        <v xml:space="preserve"> </v>
      </c>
      <c r="S136" s="7"/>
      <c r="T136" s="8">
        <f>SUM(F136,H136,J136,L136,N136,P136,R136,S136)</f>
        <v>0</v>
      </c>
    </row>
    <row r="137" spans="1:20" x14ac:dyDescent="0.3">
      <c r="A137">
        <v>132</v>
      </c>
      <c r="E137" s="3" t="s">
        <v>2</v>
      </c>
      <c r="F137" s="9" t="str">
        <f>VLOOKUP(Tableau25791113[[#This Row],[PLACE QUIMPER]],PointsClassement[],2,FALSE)</f>
        <v xml:space="preserve"> </v>
      </c>
      <c r="G137" s="5" t="s">
        <v>2</v>
      </c>
      <c r="H137" s="9" t="str">
        <f>VLOOKUP(Tableau25791113[[#This Row],[PLACE RIEC]],PointsClassement[],2,FALSE)</f>
        <v xml:space="preserve"> </v>
      </c>
      <c r="I137" s="5" t="s">
        <v>2</v>
      </c>
      <c r="J137" s="9" t="str">
        <f>VLOOKUP(Tableau25791113[[#This Row],[PLACE QUIMPERLE]],PointsClassement[],2,FALSE)</f>
        <v xml:space="preserve"> </v>
      </c>
      <c r="K137" s="5" t="s">
        <v>2</v>
      </c>
      <c r="L137" s="9" t="str">
        <f>VLOOKUP(Tableau25791113[[#This Row],[PLACE ERGUE]],PointsClassement[],2,FALSE)</f>
        <v xml:space="preserve"> </v>
      </c>
      <c r="M137" s="5" t="s">
        <v>2</v>
      </c>
      <c r="N137" s="9" t="str">
        <f>VLOOKUP(Tableau25791113[[#This Row],[PLACE TREGUNC]],PointsClassement[],2,FALSE)</f>
        <v xml:space="preserve"> </v>
      </c>
      <c r="O137" s="5" t="s">
        <v>2</v>
      </c>
      <c r="P137" s="9" t="str">
        <f>VLOOKUP(Tableau25791113[[#This Row],[PLACE SCAER]],PointsClassement[],2,FALSE)</f>
        <v xml:space="preserve"> </v>
      </c>
      <c r="Q137" s="5" t="s">
        <v>2</v>
      </c>
      <c r="R137" s="9" t="str">
        <f>VLOOKUP(Tableau25791113[[#This Row],[PLACE GOUEZEC]],PointsClassement[],2,FALSE)</f>
        <v xml:space="preserve"> </v>
      </c>
      <c r="S137" s="7"/>
      <c r="T137" s="8">
        <f>SUM(F137,H137,J137,L137,N137,P137,R137,S137)</f>
        <v>0</v>
      </c>
    </row>
    <row r="138" spans="1:20" x14ac:dyDescent="0.3">
      <c r="A138">
        <v>133</v>
      </c>
      <c r="E138" s="3" t="s">
        <v>2</v>
      </c>
      <c r="F138" s="9" t="str">
        <f>VLOOKUP(Tableau25791113[[#This Row],[PLACE QUIMPER]],PointsClassement[],2,FALSE)</f>
        <v xml:space="preserve"> </v>
      </c>
      <c r="G138" s="5" t="s">
        <v>2</v>
      </c>
      <c r="H138" s="9" t="str">
        <f>VLOOKUP(Tableau25791113[[#This Row],[PLACE RIEC]],PointsClassement[],2,FALSE)</f>
        <v xml:space="preserve"> </v>
      </c>
      <c r="I138" s="5" t="s">
        <v>2</v>
      </c>
      <c r="J138" s="9" t="str">
        <f>VLOOKUP(Tableau25791113[[#This Row],[PLACE QUIMPERLE]],PointsClassement[],2,FALSE)</f>
        <v xml:space="preserve"> </v>
      </c>
      <c r="K138" s="5" t="s">
        <v>2</v>
      </c>
      <c r="L138" s="9" t="str">
        <f>VLOOKUP(Tableau25791113[[#This Row],[PLACE ERGUE]],PointsClassement[],2,FALSE)</f>
        <v xml:space="preserve"> </v>
      </c>
      <c r="M138" s="5" t="s">
        <v>2</v>
      </c>
      <c r="N138" s="9" t="str">
        <f>VLOOKUP(Tableau25791113[[#This Row],[PLACE TREGUNC]],PointsClassement[],2,FALSE)</f>
        <v xml:space="preserve"> </v>
      </c>
      <c r="O138" s="5" t="s">
        <v>2</v>
      </c>
      <c r="P138" s="9" t="str">
        <f>VLOOKUP(Tableau25791113[[#This Row],[PLACE SCAER]],PointsClassement[],2,FALSE)</f>
        <v xml:space="preserve"> </v>
      </c>
      <c r="Q138" s="5" t="s">
        <v>2</v>
      </c>
      <c r="R138" s="9" t="str">
        <f>VLOOKUP(Tableau25791113[[#This Row],[PLACE GOUEZEC]],PointsClassement[],2,FALSE)</f>
        <v xml:space="preserve"> </v>
      </c>
      <c r="S138" s="7"/>
      <c r="T138" s="8">
        <f>SUM(F138,H138,J138,L138,N138,P138,R138,S138)</f>
        <v>0</v>
      </c>
    </row>
    <row r="139" spans="1:20" x14ac:dyDescent="0.3">
      <c r="A139">
        <v>134</v>
      </c>
      <c r="E139" s="3" t="s">
        <v>2</v>
      </c>
      <c r="F139" s="9" t="str">
        <f>VLOOKUP(Tableau25791113[[#This Row],[PLACE QUIMPER]],PointsClassement[],2,FALSE)</f>
        <v xml:space="preserve"> </v>
      </c>
      <c r="G139" s="5" t="s">
        <v>2</v>
      </c>
      <c r="H139" s="9" t="str">
        <f>VLOOKUP(Tableau25791113[[#This Row],[PLACE RIEC]],PointsClassement[],2,FALSE)</f>
        <v xml:space="preserve"> </v>
      </c>
      <c r="I139" s="5" t="s">
        <v>2</v>
      </c>
      <c r="J139" s="9" t="str">
        <f>VLOOKUP(Tableau25791113[[#This Row],[PLACE QUIMPERLE]],PointsClassement[],2,FALSE)</f>
        <v xml:space="preserve"> </v>
      </c>
      <c r="K139" s="5" t="s">
        <v>2</v>
      </c>
      <c r="L139" s="9" t="str">
        <f>VLOOKUP(Tableau25791113[[#This Row],[PLACE ERGUE]],PointsClassement[],2,FALSE)</f>
        <v xml:space="preserve"> </v>
      </c>
      <c r="M139" s="5" t="s">
        <v>2</v>
      </c>
      <c r="N139" s="9" t="str">
        <f>VLOOKUP(Tableau25791113[[#This Row],[PLACE TREGUNC]],PointsClassement[],2,FALSE)</f>
        <v xml:space="preserve"> </v>
      </c>
      <c r="O139" s="5" t="s">
        <v>2</v>
      </c>
      <c r="P139" s="9" t="str">
        <f>VLOOKUP(Tableau25791113[[#This Row],[PLACE SCAER]],PointsClassement[],2,FALSE)</f>
        <v xml:space="preserve"> </v>
      </c>
      <c r="Q139" s="5" t="s">
        <v>2</v>
      </c>
      <c r="R139" s="9" t="str">
        <f>VLOOKUP(Tableau25791113[[#This Row],[PLACE GOUEZEC]],PointsClassement[],2,FALSE)</f>
        <v xml:space="preserve"> </v>
      </c>
      <c r="S139" s="7"/>
      <c r="T139" s="8">
        <f>SUM(F139,H139,J139,L139,N139,P139,R139,S139)</f>
        <v>0</v>
      </c>
    </row>
    <row r="140" spans="1:20" x14ac:dyDescent="0.3">
      <c r="A140">
        <v>135</v>
      </c>
      <c r="E140" s="3" t="s">
        <v>2</v>
      </c>
      <c r="F140" s="9" t="str">
        <f>VLOOKUP(Tableau25791113[[#This Row],[PLACE QUIMPER]],PointsClassement[],2,FALSE)</f>
        <v xml:space="preserve"> </v>
      </c>
      <c r="G140" s="5" t="s">
        <v>2</v>
      </c>
      <c r="H140" s="9" t="str">
        <f>VLOOKUP(Tableau25791113[[#This Row],[PLACE RIEC]],PointsClassement[],2,FALSE)</f>
        <v xml:space="preserve"> </v>
      </c>
      <c r="I140" s="5" t="s">
        <v>2</v>
      </c>
      <c r="J140" s="9" t="str">
        <f>VLOOKUP(Tableau25791113[[#This Row],[PLACE QUIMPERLE]],PointsClassement[],2,FALSE)</f>
        <v xml:space="preserve"> </v>
      </c>
      <c r="K140" s="5" t="s">
        <v>2</v>
      </c>
      <c r="L140" s="9" t="str">
        <f>VLOOKUP(Tableau25791113[[#This Row],[PLACE ERGUE]],PointsClassement[],2,FALSE)</f>
        <v xml:space="preserve"> </v>
      </c>
      <c r="M140" s="5" t="s">
        <v>2</v>
      </c>
      <c r="N140" s="9" t="str">
        <f>VLOOKUP(Tableau25791113[[#This Row],[PLACE TREGUNC]],PointsClassement[],2,FALSE)</f>
        <v xml:space="preserve"> </v>
      </c>
      <c r="O140" s="5" t="s">
        <v>2</v>
      </c>
      <c r="P140" s="9" t="str">
        <f>VLOOKUP(Tableau25791113[[#This Row],[PLACE SCAER]],PointsClassement[],2,FALSE)</f>
        <v xml:space="preserve"> </v>
      </c>
      <c r="Q140" s="5" t="s">
        <v>2</v>
      </c>
      <c r="R140" s="9" t="str">
        <f>VLOOKUP(Tableau25791113[[#This Row],[PLACE GOUEZEC]],PointsClassement[],2,FALSE)</f>
        <v xml:space="preserve"> </v>
      </c>
      <c r="S140" s="7"/>
      <c r="T140" s="8">
        <f>SUM(F140,H140,J140,L140,N140,P140,R140,S140)</f>
        <v>0</v>
      </c>
    </row>
    <row r="141" spans="1:20" x14ac:dyDescent="0.3">
      <c r="A141">
        <v>136</v>
      </c>
      <c r="E141" s="3" t="s">
        <v>2</v>
      </c>
      <c r="F141" s="9" t="str">
        <f>VLOOKUP(Tableau25791113[[#This Row],[PLACE QUIMPER]],PointsClassement[],2,FALSE)</f>
        <v xml:space="preserve"> </v>
      </c>
      <c r="G141" s="5" t="s">
        <v>2</v>
      </c>
      <c r="H141" s="9" t="str">
        <f>VLOOKUP(Tableau25791113[[#This Row],[PLACE RIEC]],PointsClassement[],2,FALSE)</f>
        <v xml:space="preserve"> </v>
      </c>
      <c r="I141" s="5" t="s">
        <v>2</v>
      </c>
      <c r="J141" s="9" t="str">
        <f>VLOOKUP(Tableau25791113[[#This Row],[PLACE QUIMPERLE]],PointsClassement[],2,FALSE)</f>
        <v xml:space="preserve"> </v>
      </c>
      <c r="K141" s="5" t="s">
        <v>2</v>
      </c>
      <c r="L141" s="9" t="str">
        <f>VLOOKUP(Tableau25791113[[#This Row],[PLACE ERGUE]],PointsClassement[],2,FALSE)</f>
        <v xml:space="preserve"> </v>
      </c>
      <c r="M141" s="5" t="s">
        <v>2</v>
      </c>
      <c r="N141" s="9" t="str">
        <f>VLOOKUP(Tableau25791113[[#This Row],[PLACE TREGUNC]],PointsClassement[],2,FALSE)</f>
        <v xml:space="preserve"> </v>
      </c>
      <c r="O141" s="5" t="s">
        <v>2</v>
      </c>
      <c r="P141" s="9" t="str">
        <f>VLOOKUP(Tableau25791113[[#This Row],[PLACE SCAER]],PointsClassement[],2,FALSE)</f>
        <v xml:space="preserve"> </v>
      </c>
      <c r="Q141" s="5" t="s">
        <v>2</v>
      </c>
      <c r="R141" s="9" t="str">
        <f>VLOOKUP(Tableau25791113[[#This Row],[PLACE GOUEZEC]],PointsClassement[],2,FALSE)</f>
        <v xml:space="preserve"> </v>
      </c>
      <c r="S141" s="7"/>
      <c r="T141" s="8">
        <f>SUM(F141,H141,J141,L141,N141,P141,R141,S141)</f>
        <v>0</v>
      </c>
    </row>
    <row r="142" spans="1:20" x14ac:dyDescent="0.3">
      <c r="A142">
        <v>137</v>
      </c>
      <c r="E142" s="3" t="s">
        <v>2</v>
      </c>
      <c r="F142" s="9" t="str">
        <f>VLOOKUP(Tableau25791113[[#This Row],[PLACE QUIMPER]],PointsClassement[],2,FALSE)</f>
        <v xml:space="preserve"> </v>
      </c>
      <c r="G142" s="5" t="s">
        <v>2</v>
      </c>
      <c r="H142" s="9" t="str">
        <f>VLOOKUP(Tableau25791113[[#This Row],[PLACE RIEC]],PointsClassement[],2,FALSE)</f>
        <v xml:space="preserve"> </v>
      </c>
      <c r="I142" s="5" t="s">
        <v>2</v>
      </c>
      <c r="J142" s="9" t="str">
        <f>VLOOKUP(Tableau25791113[[#This Row],[PLACE QUIMPERLE]],PointsClassement[],2,FALSE)</f>
        <v xml:space="preserve"> </v>
      </c>
      <c r="K142" s="5" t="s">
        <v>2</v>
      </c>
      <c r="L142" s="9" t="str">
        <f>VLOOKUP(Tableau25791113[[#This Row],[PLACE ERGUE]],PointsClassement[],2,FALSE)</f>
        <v xml:space="preserve"> </v>
      </c>
      <c r="M142" s="5" t="s">
        <v>2</v>
      </c>
      <c r="N142" s="9" t="str">
        <f>VLOOKUP(Tableau25791113[[#This Row],[PLACE TREGUNC]],PointsClassement[],2,FALSE)</f>
        <v xml:space="preserve"> </v>
      </c>
      <c r="O142" s="5" t="s">
        <v>2</v>
      </c>
      <c r="P142" s="9" t="str">
        <f>VLOOKUP(Tableau25791113[[#This Row],[PLACE SCAER]],PointsClassement[],2,FALSE)</f>
        <v xml:space="preserve"> </v>
      </c>
      <c r="Q142" s="5" t="s">
        <v>2</v>
      </c>
      <c r="R142" s="9" t="str">
        <f>VLOOKUP(Tableau25791113[[#This Row],[PLACE GOUEZEC]],PointsClassement[],2,FALSE)</f>
        <v xml:space="preserve"> </v>
      </c>
      <c r="S142" s="7"/>
      <c r="T142" s="8">
        <f>SUM(F142,H142,J142,L142,N142,P142,R142,S142)</f>
        <v>0</v>
      </c>
    </row>
    <row r="143" spans="1:20" x14ac:dyDescent="0.3">
      <c r="A143">
        <v>138</v>
      </c>
      <c r="E143" s="3" t="s">
        <v>2</v>
      </c>
      <c r="F143" s="9" t="str">
        <f>VLOOKUP(Tableau25791113[[#This Row],[PLACE QUIMPER]],PointsClassement[],2,FALSE)</f>
        <v xml:space="preserve"> </v>
      </c>
      <c r="G143" s="5" t="s">
        <v>2</v>
      </c>
      <c r="H143" s="9" t="str">
        <f>VLOOKUP(Tableau25791113[[#This Row],[PLACE RIEC]],PointsClassement[],2,FALSE)</f>
        <v xml:space="preserve"> </v>
      </c>
      <c r="I143" s="5" t="s">
        <v>2</v>
      </c>
      <c r="J143" s="9" t="str">
        <f>VLOOKUP(Tableau25791113[[#This Row],[PLACE QUIMPERLE]],PointsClassement[],2,FALSE)</f>
        <v xml:space="preserve"> </v>
      </c>
      <c r="K143" s="5" t="s">
        <v>2</v>
      </c>
      <c r="L143" s="9" t="str">
        <f>VLOOKUP(Tableau25791113[[#This Row],[PLACE ERGUE]],PointsClassement[],2,FALSE)</f>
        <v xml:space="preserve"> </v>
      </c>
      <c r="M143" s="5" t="s">
        <v>2</v>
      </c>
      <c r="N143" s="9" t="str">
        <f>VLOOKUP(Tableau25791113[[#This Row],[PLACE TREGUNC]],PointsClassement[],2,FALSE)</f>
        <v xml:space="preserve"> </v>
      </c>
      <c r="O143" s="5" t="s">
        <v>2</v>
      </c>
      <c r="P143" s="9" t="str">
        <f>VLOOKUP(Tableau25791113[[#This Row],[PLACE SCAER]],PointsClassement[],2,FALSE)</f>
        <v xml:space="preserve"> </v>
      </c>
      <c r="Q143" s="5" t="s">
        <v>2</v>
      </c>
      <c r="R143" s="9" t="str">
        <f>VLOOKUP(Tableau25791113[[#This Row],[PLACE GOUEZEC]],PointsClassement[],2,FALSE)</f>
        <v xml:space="preserve"> </v>
      </c>
      <c r="S143" s="7"/>
      <c r="T143" s="8">
        <f>SUM(F143,H143,J143,L143,N143,P143,R143,S143)</f>
        <v>0</v>
      </c>
    </row>
    <row r="144" spans="1:20" x14ac:dyDescent="0.3">
      <c r="A144">
        <v>139</v>
      </c>
      <c r="E144" s="3" t="s">
        <v>2</v>
      </c>
      <c r="F144" s="9" t="str">
        <f>VLOOKUP(Tableau25791113[[#This Row],[PLACE QUIMPER]],PointsClassement[],2,FALSE)</f>
        <v xml:space="preserve"> </v>
      </c>
      <c r="G144" s="5" t="s">
        <v>2</v>
      </c>
      <c r="H144" s="9" t="str">
        <f>VLOOKUP(Tableau25791113[[#This Row],[PLACE RIEC]],PointsClassement[],2,FALSE)</f>
        <v xml:space="preserve"> </v>
      </c>
      <c r="I144" s="5" t="s">
        <v>2</v>
      </c>
      <c r="J144" s="9" t="str">
        <f>VLOOKUP(Tableau25791113[[#This Row],[PLACE QUIMPERLE]],PointsClassement[],2,FALSE)</f>
        <v xml:space="preserve"> </v>
      </c>
      <c r="K144" s="5" t="s">
        <v>2</v>
      </c>
      <c r="L144" s="9" t="str">
        <f>VLOOKUP(Tableau25791113[[#This Row],[PLACE ERGUE]],PointsClassement[],2,FALSE)</f>
        <v xml:space="preserve"> </v>
      </c>
      <c r="M144" s="5" t="s">
        <v>2</v>
      </c>
      <c r="N144" s="9" t="str">
        <f>VLOOKUP(Tableau25791113[[#This Row],[PLACE TREGUNC]],PointsClassement[],2,FALSE)</f>
        <v xml:space="preserve"> </v>
      </c>
      <c r="O144" s="5" t="s">
        <v>2</v>
      </c>
      <c r="P144" s="9" t="str">
        <f>VLOOKUP(Tableau25791113[[#This Row],[PLACE SCAER]],PointsClassement[],2,FALSE)</f>
        <v xml:space="preserve"> </v>
      </c>
      <c r="Q144" s="5" t="s">
        <v>2</v>
      </c>
      <c r="R144" s="9" t="str">
        <f>VLOOKUP(Tableau25791113[[#This Row],[PLACE GOUEZEC]],PointsClassement[],2,FALSE)</f>
        <v xml:space="preserve"> </v>
      </c>
      <c r="S144" s="7"/>
      <c r="T144" s="8">
        <f>SUM(F144,H144,J144,L144,N144,P144,R144,S144)</f>
        <v>0</v>
      </c>
    </row>
    <row r="145" spans="1:20" x14ac:dyDescent="0.3">
      <c r="A145">
        <v>140</v>
      </c>
      <c r="E145" s="3" t="s">
        <v>2</v>
      </c>
      <c r="F145" s="9" t="str">
        <f>VLOOKUP(Tableau25791113[[#This Row],[PLACE QUIMPER]],PointsClassement[],2,FALSE)</f>
        <v xml:space="preserve"> </v>
      </c>
      <c r="G145" s="5" t="s">
        <v>2</v>
      </c>
      <c r="H145" s="9" t="str">
        <f>VLOOKUP(Tableau25791113[[#This Row],[PLACE RIEC]],PointsClassement[],2,FALSE)</f>
        <v xml:space="preserve"> </v>
      </c>
      <c r="I145" s="5" t="s">
        <v>2</v>
      </c>
      <c r="J145" s="9" t="str">
        <f>VLOOKUP(Tableau25791113[[#This Row],[PLACE QUIMPERLE]],PointsClassement[],2,FALSE)</f>
        <v xml:space="preserve"> </v>
      </c>
      <c r="K145" s="5" t="s">
        <v>2</v>
      </c>
      <c r="L145" s="9" t="str">
        <f>VLOOKUP(Tableau25791113[[#This Row],[PLACE ERGUE]],PointsClassement[],2,FALSE)</f>
        <v xml:space="preserve"> </v>
      </c>
      <c r="M145" s="5" t="s">
        <v>2</v>
      </c>
      <c r="N145" s="9" t="str">
        <f>VLOOKUP(Tableau25791113[[#This Row],[PLACE TREGUNC]],PointsClassement[],2,FALSE)</f>
        <v xml:space="preserve"> </v>
      </c>
      <c r="O145" s="5" t="s">
        <v>2</v>
      </c>
      <c r="P145" s="9" t="str">
        <f>VLOOKUP(Tableau25791113[[#This Row],[PLACE SCAER]],PointsClassement[],2,FALSE)</f>
        <v xml:space="preserve"> </v>
      </c>
      <c r="Q145" s="5" t="s">
        <v>2</v>
      </c>
      <c r="R145" s="9" t="str">
        <f>VLOOKUP(Tableau25791113[[#This Row],[PLACE GOUEZEC]],PointsClassement[],2,FALSE)</f>
        <v xml:space="preserve"> </v>
      </c>
      <c r="S145" s="7"/>
      <c r="T145" s="8">
        <f>SUM(F145,H145,J145,L145,N145,P145,R145,S145)</f>
        <v>0</v>
      </c>
    </row>
    <row r="146" spans="1:20" x14ac:dyDescent="0.3">
      <c r="A146">
        <v>141</v>
      </c>
      <c r="E146" s="3" t="s">
        <v>2</v>
      </c>
      <c r="F146" s="9" t="str">
        <f>VLOOKUP(Tableau25791113[[#This Row],[PLACE QUIMPER]],PointsClassement[],2,FALSE)</f>
        <v xml:space="preserve"> </v>
      </c>
      <c r="G146" s="5" t="s">
        <v>2</v>
      </c>
      <c r="H146" s="9" t="str">
        <f>VLOOKUP(Tableau25791113[[#This Row],[PLACE RIEC]],PointsClassement[],2,FALSE)</f>
        <v xml:space="preserve"> </v>
      </c>
      <c r="I146" s="5" t="s">
        <v>2</v>
      </c>
      <c r="J146" s="9" t="str">
        <f>VLOOKUP(Tableau25791113[[#This Row],[PLACE QUIMPERLE]],PointsClassement[],2,FALSE)</f>
        <v xml:space="preserve"> </v>
      </c>
      <c r="K146" s="5" t="s">
        <v>2</v>
      </c>
      <c r="L146" s="9" t="str">
        <f>VLOOKUP(Tableau25791113[[#This Row],[PLACE ERGUE]],PointsClassement[],2,FALSE)</f>
        <v xml:space="preserve"> </v>
      </c>
      <c r="M146" s="5" t="s">
        <v>2</v>
      </c>
      <c r="N146" s="9" t="str">
        <f>VLOOKUP(Tableau25791113[[#This Row],[PLACE TREGUNC]],PointsClassement[],2,FALSE)</f>
        <v xml:space="preserve"> </v>
      </c>
      <c r="O146" s="5" t="s">
        <v>2</v>
      </c>
      <c r="P146" s="9" t="str">
        <f>VLOOKUP(Tableau25791113[[#This Row],[PLACE SCAER]],PointsClassement[],2,FALSE)</f>
        <v xml:space="preserve"> </v>
      </c>
      <c r="Q146" s="5" t="s">
        <v>2</v>
      </c>
      <c r="R146" s="9" t="str">
        <f>VLOOKUP(Tableau25791113[[#This Row],[PLACE GOUEZEC]],PointsClassement[],2,FALSE)</f>
        <v xml:space="preserve"> </v>
      </c>
      <c r="S146" s="7"/>
      <c r="T146" s="8">
        <f>SUM(F146,H146,J146,L146,N146,P146,R146,S146)</f>
        <v>0</v>
      </c>
    </row>
    <row r="147" spans="1:20" x14ac:dyDescent="0.3">
      <c r="A147">
        <v>142</v>
      </c>
      <c r="E147" s="3" t="s">
        <v>2</v>
      </c>
      <c r="F147" s="9" t="str">
        <f>VLOOKUP(Tableau25791113[[#This Row],[PLACE QUIMPER]],PointsClassement[],2,FALSE)</f>
        <v xml:space="preserve"> </v>
      </c>
      <c r="G147" s="5" t="s">
        <v>2</v>
      </c>
      <c r="H147" s="9" t="str">
        <f>VLOOKUP(Tableau25791113[[#This Row],[PLACE RIEC]],PointsClassement[],2,FALSE)</f>
        <v xml:space="preserve"> </v>
      </c>
      <c r="I147" s="5" t="s">
        <v>2</v>
      </c>
      <c r="J147" s="9" t="str">
        <f>VLOOKUP(Tableau25791113[[#This Row],[PLACE QUIMPERLE]],PointsClassement[],2,FALSE)</f>
        <v xml:space="preserve"> </v>
      </c>
      <c r="K147" s="5" t="s">
        <v>2</v>
      </c>
      <c r="L147" s="9" t="str">
        <f>VLOOKUP(Tableau25791113[[#This Row],[PLACE ERGUE]],PointsClassement[],2,FALSE)</f>
        <v xml:space="preserve"> </v>
      </c>
      <c r="M147" s="5" t="s">
        <v>2</v>
      </c>
      <c r="N147" s="9" t="str">
        <f>VLOOKUP(Tableau25791113[[#This Row],[PLACE TREGUNC]],PointsClassement[],2,FALSE)</f>
        <v xml:space="preserve"> </v>
      </c>
      <c r="O147" s="5" t="s">
        <v>2</v>
      </c>
      <c r="P147" s="9" t="str">
        <f>VLOOKUP(Tableau25791113[[#This Row],[PLACE SCAER]],PointsClassement[],2,FALSE)</f>
        <v xml:space="preserve"> </v>
      </c>
      <c r="Q147" s="5" t="s">
        <v>2</v>
      </c>
      <c r="R147" s="9" t="str">
        <f>VLOOKUP(Tableau25791113[[#This Row],[PLACE GOUEZEC]],PointsClassement[],2,FALSE)</f>
        <v xml:space="preserve"> </v>
      </c>
      <c r="S147" s="7"/>
      <c r="T147" s="8">
        <f>SUM(F147,H147,J147,L147,N147,P147,R147,S147)</f>
        <v>0</v>
      </c>
    </row>
    <row r="148" spans="1:20" x14ac:dyDescent="0.3">
      <c r="A148">
        <v>143</v>
      </c>
      <c r="E148" s="3" t="s">
        <v>2</v>
      </c>
      <c r="F148" s="9" t="str">
        <f>VLOOKUP(Tableau25791113[[#This Row],[PLACE QUIMPER]],PointsClassement[],2,FALSE)</f>
        <v xml:space="preserve"> </v>
      </c>
      <c r="G148" s="5" t="s">
        <v>2</v>
      </c>
      <c r="H148" s="9" t="str">
        <f>VLOOKUP(Tableau25791113[[#This Row],[PLACE RIEC]],PointsClassement[],2,FALSE)</f>
        <v xml:space="preserve"> </v>
      </c>
      <c r="I148" s="5" t="s">
        <v>2</v>
      </c>
      <c r="J148" s="9" t="str">
        <f>VLOOKUP(Tableau25791113[[#This Row],[PLACE QUIMPERLE]],PointsClassement[],2,FALSE)</f>
        <v xml:space="preserve"> </v>
      </c>
      <c r="K148" s="5" t="s">
        <v>2</v>
      </c>
      <c r="L148" s="9" t="str">
        <f>VLOOKUP(Tableau25791113[[#This Row],[PLACE ERGUE]],PointsClassement[],2,FALSE)</f>
        <v xml:space="preserve"> </v>
      </c>
      <c r="M148" s="5" t="s">
        <v>2</v>
      </c>
      <c r="N148" s="9" t="str">
        <f>VLOOKUP(Tableau25791113[[#This Row],[PLACE TREGUNC]],PointsClassement[],2,FALSE)</f>
        <v xml:space="preserve"> </v>
      </c>
      <c r="O148" s="5" t="s">
        <v>2</v>
      </c>
      <c r="P148" s="9" t="str">
        <f>VLOOKUP(Tableau25791113[[#This Row],[PLACE SCAER]],PointsClassement[],2,FALSE)</f>
        <v xml:space="preserve"> </v>
      </c>
      <c r="Q148" s="5" t="s">
        <v>2</v>
      </c>
      <c r="R148" s="9" t="str">
        <f>VLOOKUP(Tableau25791113[[#This Row],[PLACE GOUEZEC]],PointsClassement[],2,FALSE)</f>
        <v xml:space="preserve"> </v>
      </c>
      <c r="S148" s="7"/>
      <c r="T148" s="8">
        <f>SUM(F148,H148,J148,L148,N148,P148,R148,S148)</f>
        <v>0</v>
      </c>
    </row>
    <row r="149" spans="1:20" x14ac:dyDescent="0.3">
      <c r="A149">
        <v>144</v>
      </c>
      <c r="E149" s="3" t="s">
        <v>2</v>
      </c>
      <c r="F149" s="9" t="str">
        <f>VLOOKUP(Tableau25791113[[#This Row],[PLACE QUIMPER]],PointsClassement[],2,FALSE)</f>
        <v xml:space="preserve"> </v>
      </c>
      <c r="G149" s="5" t="s">
        <v>2</v>
      </c>
      <c r="H149" s="9" t="str">
        <f>VLOOKUP(Tableau25791113[[#This Row],[PLACE RIEC]],PointsClassement[],2,FALSE)</f>
        <v xml:space="preserve"> </v>
      </c>
      <c r="I149" s="5" t="s">
        <v>2</v>
      </c>
      <c r="J149" s="9" t="str">
        <f>VLOOKUP(Tableau25791113[[#This Row],[PLACE QUIMPERLE]],PointsClassement[],2,FALSE)</f>
        <v xml:space="preserve"> </v>
      </c>
      <c r="K149" s="5" t="s">
        <v>2</v>
      </c>
      <c r="L149" s="9" t="str">
        <f>VLOOKUP(Tableau25791113[[#This Row],[PLACE ERGUE]],PointsClassement[],2,FALSE)</f>
        <v xml:space="preserve"> </v>
      </c>
      <c r="M149" s="5" t="s">
        <v>2</v>
      </c>
      <c r="N149" s="9" t="str">
        <f>VLOOKUP(Tableau25791113[[#This Row],[PLACE TREGUNC]],PointsClassement[],2,FALSE)</f>
        <v xml:space="preserve"> </v>
      </c>
      <c r="O149" s="5" t="s">
        <v>2</v>
      </c>
      <c r="P149" s="9" t="str">
        <f>VLOOKUP(Tableau25791113[[#This Row],[PLACE SCAER]],PointsClassement[],2,FALSE)</f>
        <v xml:space="preserve"> </v>
      </c>
      <c r="Q149" s="5" t="s">
        <v>2</v>
      </c>
      <c r="R149" s="9" t="str">
        <f>VLOOKUP(Tableau25791113[[#This Row],[PLACE GOUEZEC]],PointsClassement[],2,FALSE)</f>
        <v xml:space="preserve"> </v>
      </c>
      <c r="S149" s="7"/>
      <c r="T149" s="8">
        <f>SUM(F149,H149,J149,L149,N149,P149,R149,S149)</f>
        <v>0</v>
      </c>
    </row>
    <row r="150" spans="1:20" x14ac:dyDescent="0.3">
      <c r="A150">
        <v>145</v>
      </c>
      <c r="E150" s="3" t="s">
        <v>2</v>
      </c>
      <c r="F150" s="9" t="str">
        <f>VLOOKUP(Tableau25791113[[#This Row],[PLACE QUIMPER]],PointsClassement[],2,FALSE)</f>
        <v xml:space="preserve"> </v>
      </c>
      <c r="G150" s="5" t="s">
        <v>2</v>
      </c>
      <c r="H150" s="9" t="str">
        <f>VLOOKUP(Tableau25791113[[#This Row],[PLACE RIEC]],PointsClassement[],2,FALSE)</f>
        <v xml:space="preserve"> </v>
      </c>
      <c r="I150" s="5" t="s">
        <v>2</v>
      </c>
      <c r="J150" s="9" t="str">
        <f>VLOOKUP(Tableau25791113[[#This Row],[PLACE QUIMPERLE]],PointsClassement[],2,FALSE)</f>
        <v xml:space="preserve"> </v>
      </c>
      <c r="K150" s="5" t="s">
        <v>2</v>
      </c>
      <c r="L150" s="9" t="str">
        <f>VLOOKUP(Tableau25791113[[#This Row],[PLACE ERGUE]],PointsClassement[],2,FALSE)</f>
        <v xml:space="preserve"> </v>
      </c>
      <c r="M150" s="5" t="s">
        <v>2</v>
      </c>
      <c r="N150" s="9" t="str">
        <f>VLOOKUP(Tableau25791113[[#This Row],[PLACE TREGUNC]],PointsClassement[],2,FALSE)</f>
        <v xml:space="preserve"> </v>
      </c>
      <c r="O150" s="5" t="s">
        <v>2</v>
      </c>
      <c r="P150" s="9" t="str">
        <f>VLOOKUP(Tableau25791113[[#This Row],[PLACE SCAER]],PointsClassement[],2,FALSE)</f>
        <v xml:space="preserve"> </v>
      </c>
      <c r="Q150" s="5" t="s">
        <v>2</v>
      </c>
      <c r="R150" s="9" t="str">
        <f>VLOOKUP(Tableau25791113[[#This Row],[PLACE GOUEZEC]],PointsClassement[],2,FALSE)</f>
        <v xml:space="preserve"> </v>
      </c>
      <c r="S150" s="7"/>
      <c r="T150" s="8">
        <f>SUM(F150,H150,J150,L150,N150,P150,R150,S150)</f>
        <v>0</v>
      </c>
    </row>
    <row r="151" spans="1:20" x14ac:dyDescent="0.3">
      <c r="A151">
        <v>146</v>
      </c>
      <c r="E151" s="3" t="s">
        <v>2</v>
      </c>
      <c r="F151" s="9" t="str">
        <f>VLOOKUP(Tableau25791113[[#This Row],[PLACE QUIMPER]],PointsClassement[],2,FALSE)</f>
        <v xml:space="preserve"> </v>
      </c>
      <c r="G151" s="5" t="s">
        <v>2</v>
      </c>
      <c r="H151" s="9" t="str">
        <f>VLOOKUP(Tableau25791113[[#This Row],[PLACE RIEC]],PointsClassement[],2,FALSE)</f>
        <v xml:space="preserve"> </v>
      </c>
      <c r="I151" s="5" t="s">
        <v>2</v>
      </c>
      <c r="J151" s="9" t="str">
        <f>VLOOKUP(Tableau25791113[[#This Row],[PLACE QUIMPERLE]],PointsClassement[],2,FALSE)</f>
        <v xml:space="preserve"> </v>
      </c>
      <c r="K151" s="5" t="s">
        <v>2</v>
      </c>
      <c r="L151" s="9" t="str">
        <f>VLOOKUP(Tableau25791113[[#This Row],[PLACE ERGUE]],PointsClassement[],2,FALSE)</f>
        <v xml:space="preserve"> </v>
      </c>
      <c r="M151" s="5" t="s">
        <v>2</v>
      </c>
      <c r="N151" s="9" t="str">
        <f>VLOOKUP(Tableau25791113[[#This Row],[PLACE TREGUNC]],PointsClassement[],2,FALSE)</f>
        <v xml:space="preserve"> </v>
      </c>
      <c r="O151" s="5" t="s">
        <v>2</v>
      </c>
      <c r="P151" s="9" t="str">
        <f>VLOOKUP(Tableau25791113[[#This Row],[PLACE SCAER]],PointsClassement[],2,FALSE)</f>
        <v xml:space="preserve"> </v>
      </c>
      <c r="Q151" s="5" t="s">
        <v>2</v>
      </c>
      <c r="R151" s="9" t="str">
        <f>VLOOKUP(Tableau25791113[[#This Row],[PLACE GOUEZEC]],PointsClassement[],2,FALSE)</f>
        <v xml:space="preserve"> </v>
      </c>
      <c r="S151" s="7"/>
      <c r="T151" s="8">
        <f>SUM(F151,H151,J151,L151,N151,P151,R151,S151)</f>
        <v>0</v>
      </c>
    </row>
    <row r="152" spans="1:20" x14ac:dyDescent="0.3">
      <c r="A152">
        <v>147</v>
      </c>
      <c r="E152" s="3" t="s">
        <v>2</v>
      </c>
      <c r="F152" s="9" t="str">
        <f>VLOOKUP(Tableau25791113[[#This Row],[PLACE QUIMPER]],PointsClassement[],2,FALSE)</f>
        <v xml:space="preserve"> </v>
      </c>
      <c r="G152" s="5" t="s">
        <v>2</v>
      </c>
      <c r="H152" s="9" t="str">
        <f>VLOOKUP(Tableau25791113[[#This Row],[PLACE RIEC]],PointsClassement[],2,FALSE)</f>
        <v xml:space="preserve"> </v>
      </c>
      <c r="I152" s="5" t="s">
        <v>2</v>
      </c>
      <c r="J152" s="9" t="str">
        <f>VLOOKUP(Tableau25791113[[#This Row],[PLACE QUIMPERLE]],PointsClassement[],2,FALSE)</f>
        <v xml:space="preserve"> </v>
      </c>
      <c r="K152" s="5" t="s">
        <v>2</v>
      </c>
      <c r="L152" s="9" t="str">
        <f>VLOOKUP(Tableau25791113[[#This Row],[PLACE ERGUE]],PointsClassement[],2,FALSE)</f>
        <v xml:space="preserve"> </v>
      </c>
      <c r="M152" s="5" t="s">
        <v>2</v>
      </c>
      <c r="N152" s="9" t="str">
        <f>VLOOKUP(Tableau25791113[[#This Row],[PLACE TREGUNC]],PointsClassement[],2,FALSE)</f>
        <v xml:space="preserve"> </v>
      </c>
      <c r="O152" s="5" t="s">
        <v>2</v>
      </c>
      <c r="P152" s="9" t="str">
        <f>VLOOKUP(Tableau25791113[[#This Row],[PLACE SCAER]],PointsClassement[],2,FALSE)</f>
        <v xml:space="preserve"> </v>
      </c>
      <c r="Q152" s="5" t="s">
        <v>2</v>
      </c>
      <c r="R152" s="9" t="str">
        <f>VLOOKUP(Tableau25791113[[#This Row],[PLACE GOUEZEC]],PointsClassement[],2,FALSE)</f>
        <v xml:space="preserve"> </v>
      </c>
      <c r="S152" s="7"/>
      <c r="T152" s="8">
        <f>SUM(F152,H152,J152,L152,N152,P152,R152,S152)</f>
        <v>0</v>
      </c>
    </row>
    <row r="153" spans="1:20" x14ac:dyDescent="0.3">
      <c r="A153">
        <v>148</v>
      </c>
      <c r="E153" s="3" t="s">
        <v>2</v>
      </c>
      <c r="F153" s="9" t="str">
        <f>VLOOKUP(Tableau25791113[[#This Row],[PLACE QUIMPER]],PointsClassement[],2,FALSE)</f>
        <v xml:space="preserve"> </v>
      </c>
      <c r="G153" s="5" t="s">
        <v>2</v>
      </c>
      <c r="H153" s="9" t="str">
        <f>VLOOKUP(Tableau25791113[[#This Row],[PLACE RIEC]],PointsClassement[],2,FALSE)</f>
        <v xml:space="preserve"> </v>
      </c>
      <c r="I153" s="5" t="s">
        <v>2</v>
      </c>
      <c r="J153" s="9" t="str">
        <f>VLOOKUP(Tableau25791113[[#This Row],[PLACE QUIMPERLE]],PointsClassement[],2,FALSE)</f>
        <v xml:space="preserve"> </v>
      </c>
      <c r="K153" s="5" t="s">
        <v>2</v>
      </c>
      <c r="L153" s="9" t="str">
        <f>VLOOKUP(Tableau25791113[[#This Row],[PLACE ERGUE]],PointsClassement[],2,FALSE)</f>
        <v xml:space="preserve"> </v>
      </c>
      <c r="M153" s="5" t="s">
        <v>2</v>
      </c>
      <c r="N153" s="9" t="str">
        <f>VLOOKUP(Tableau25791113[[#This Row],[PLACE TREGUNC]],PointsClassement[],2,FALSE)</f>
        <v xml:space="preserve"> </v>
      </c>
      <c r="O153" s="5" t="s">
        <v>2</v>
      </c>
      <c r="P153" s="9" t="str">
        <f>VLOOKUP(Tableau25791113[[#This Row],[PLACE SCAER]],PointsClassement[],2,FALSE)</f>
        <v xml:space="preserve"> </v>
      </c>
      <c r="Q153" s="5" t="s">
        <v>2</v>
      </c>
      <c r="R153" s="9" t="str">
        <f>VLOOKUP(Tableau25791113[[#This Row],[PLACE GOUEZEC]],PointsClassement[],2,FALSE)</f>
        <v xml:space="preserve"> </v>
      </c>
      <c r="S153" s="7"/>
      <c r="T153" s="8">
        <f>SUM(F153,H153,J153,L153,N153,P153,R153,S153)</f>
        <v>0</v>
      </c>
    </row>
    <row r="154" spans="1:20" x14ac:dyDescent="0.3">
      <c r="A154">
        <v>149</v>
      </c>
      <c r="E154" s="3" t="s">
        <v>2</v>
      </c>
      <c r="F154" s="9" t="str">
        <f>VLOOKUP(Tableau25791113[[#This Row],[PLACE QUIMPER]],PointsClassement[],2,FALSE)</f>
        <v xml:space="preserve"> </v>
      </c>
      <c r="G154" s="5" t="s">
        <v>2</v>
      </c>
      <c r="H154" s="9" t="str">
        <f>VLOOKUP(Tableau25791113[[#This Row],[PLACE RIEC]],PointsClassement[],2,FALSE)</f>
        <v xml:space="preserve"> </v>
      </c>
      <c r="I154" s="5" t="s">
        <v>2</v>
      </c>
      <c r="J154" s="9" t="str">
        <f>VLOOKUP(Tableau25791113[[#This Row],[PLACE QUIMPERLE]],PointsClassement[],2,FALSE)</f>
        <v xml:space="preserve"> </v>
      </c>
      <c r="K154" s="5" t="s">
        <v>2</v>
      </c>
      <c r="L154" s="9" t="str">
        <f>VLOOKUP(Tableau25791113[[#This Row],[PLACE ERGUE]],PointsClassement[],2,FALSE)</f>
        <v xml:space="preserve"> </v>
      </c>
      <c r="M154" s="5" t="s">
        <v>2</v>
      </c>
      <c r="N154" s="9" t="str">
        <f>VLOOKUP(Tableau25791113[[#This Row],[PLACE TREGUNC]],PointsClassement[],2,FALSE)</f>
        <v xml:space="preserve"> </v>
      </c>
      <c r="O154" s="5" t="s">
        <v>2</v>
      </c>
      <c r="P154" s="9" t="str">
        <f>VLOOKUP(Tableau25791113[[#This Row],[PLACE SCAER]],PointsClassement[],2,FALSE)</f>
        <v xml:space="preserve"> </v>
      </c>
      <c r="Q154" s="5" t="s">
        <v>2</v>
      </c>
      <c r="R154" s="9" t="str">
        <f>VLOOKUP(Tableau25791113[[#This Row],[PLACE GOUEZEC]],PointsClassement[],2,FALSE)</f>
        <v xml:space="preserve"> </v>
      </c>
      <c r="S154" s="7"/>
      <c r="T154" s="8">
        <f>SUM(F154,H154,J154,L154,N154,P154,R154,S154)</f>
        <v>0</v>
      </c>
    </row>
    <row r="155" spans="1:20" x14ac:dyDescent="0.3">
      <c r="A155">
        <v>150</v>
      </c>
      <c r="E155" s="3" t="s">
        <v>2</v>
      </c>
      <c r="F155" s="9" t="str">
        <f>VLOOKUP(Tableau25791113[[#This Row],[PLACE QUIMPER]],PointsClassement[],2,FALSE)</f>
        <v xml:space="preserve"> </v>
      </c>
      <c r="G155" s="5" t="s">
        <v>2</v>
      </c>
      <c r="H155" s="9" t="str">
        <f>VLOOKUP(Tableau25791113[[#This Row],[PLACE RIEC]],PointsClassement[],2,FALSE)</f>
        <v xml:space="preserve"> </v>
      </c>
      <c r="I155" s="5" t="s">
        <v>2</v>
      </c>
      <c r="J155" s="9" t="str">
        <f>VLOOKUP(Tableau25791113[[#This Row],[PLACE QUIMPERLE]],PointsClassement[],2,FALSE)</f>
        <v xml:space="preserve"> </v>
      </c>
      <c r="K155" s="5" t="s">
        <v>2</v>
      </c>
      <c r="L155" s="9" t="str">
        <f>VLOOKUP(Tableau25791113[[#This Row],[PLACE ERGUE]],PointsClassement[],2,FALSE)</f>
        <v xml:space="preserve"> </v>
      </c>
      <c r="M155" s="5" t="s">
        <v>2</v>
      </c>
      <c r="N155" s="9" t="str">
        <f>VLOOKUP(Tableau25791113[[#This Row],[PLACE TREGUNC]],PointsClassement[],2,FALSE)</f>
        <v xml:space="preserve"> </v>
      </c>
      <c r="O155" s="5" t="s">
        <v>2</v>
      </c>
      <c r="P155" s="9" t="str">
        <f>VLOOKUP(Tableau25791113[[#This Row],[PLACE SCAER]],PointsClassement[],2,FALSE)</f>
        <v xml:space="preserve"> </v>
      </c>
      <c r="Q155" s="5" t="s">
        <v>2</v>
      </c>
      <c r="R155" s="9" t="str">
        <f>VLOOKUP(Tableau25791113[[#This Row],[PLACE GOUEZEC]],PointsClassement[],2,FALSE)</f>
        <v xml:space="preserve"> </v>
      </c>
      <c r="S155" s="7"/>
      <c r="T155" s="8">
        <f>SUM(F155,H155,J155,L155,N155,P155,R155,S155)</f>
        <v>0</v>
      </c>
    </row>
    <row r="156" spans="1:20" x14ac:dyDescent="0.3">
      <c r="A156">
        <v>151</v>
      </c>
      <c r="E156" s="3" t="s">
        <v>2</v>
      </c>
      <c r="F156" s="9" t="str">
        <f>VLOOKUP(Tableau25791113[[#This Row],[PLACE QUIMPER]],PointsClassement[],2,FALSE)</f>
        <v xml:space="preserve"> </v>
      </c>
      <c r="G156" s="5" t="s">
        <v>2</v>
      </c>
      <c r="H156" s="9" t="str">
        <f>VLOOKUP(Tableau25791113[[#This Row],[PLACE RIEC]],PointsClassement[],2,FALSE)</f>
        <v xml:space="preserve"> </v>
      </c>
      <c r="I156" s="5" t="s">
        <v>2</v>
      </c>
      <c r="J156" s="9" t="str">
        <f>VLOOKUP(Tableau25791113[[#This Row],[PLACE QUIMPERLE]],PointsClassement[],2,FALSE)</f>
        <v xml:space="preserve"> </v>
      </c>
      <c r="K156" s="5" t="s">
        <v>2</v>
      </c>
      <c r="L156" s="9" t="str">
        <f>VLOOKUP(Tableau25791113[[#This Row],[PLACE ERGUE]],PointsClassement[],2,FALSE)</f>
        <v xml:space="preserve"> </v>
      </c>
      <c r="M156" s="5" t="s">
        <v>2</v>
      </c>
      <c r="N156" s="9" t="str">
        <f>VLOOKUP(Tableau25791113[[#This Row],[PLACE TREGUNC]],PointsClassement[],2,FALSE)</f>
        <v xml:space="preserve"> </v>
      </c>
      <c r="O156" s="5" t="s">
        <v>2</v>
      </c>
      <c r="P156" s="9" t="str">
        <f>VLOOKUP(Tableau25791113[[#This Row],[PLACE SCAER]],PointsClassement[],2,FALSE)</f>
        <v xml:space="preserve"> </v>
      </c>
      <c r="Q156" s="5" t="s">
        <v>2</v>
      </c>
      <c r="R156" s="9" t="str">
        <f>VLOOKUP(Tableau25791113[[#This Row],[PLACE GOUEZEC]],PointsClassement[],2,FALSE)</f>
        <v xml:space="preserve"> </v>
      </c>
      <c r="S156" s="7"/>
      <c r="T156" s="8">
        <f>SUM(F156,H156,J156,L156,N156,P156,R156,S156)</f>
        <v>0</v>
      </c>
    </row>
    <row r="157" spans="1:20" x14ac:dyDescent="0.3">
      <c r="A157">
        <v>152</v>
      </c>
      <c r="E157" s="3" t="s">
        <v>2</v>
      </c>
      <c r="F157" s="9" t="str">
        <f>VLOOKUP(Tableau25791113[[#This Row],[PLACE QUIMPER]],PointsClassement[],2,FALSE)</f>
        <v xml:space="preserve"> </v>
      </c>
      <c r="G157" s="5" t="s">
        <v>2</v>
      </c>
      <c r="H157" s="9" t="str">
        <f>VLOOKUP(Tableau25791113[[#This Row],[PLACE RIEC]],PointsClassement[],2,FALSE)</f>
        <v xml:space="preserve"> </v>
      </c>
      <c r="I157" s="5" t="s">
        <v>2</v>
      </c>
      <c r="J157" s="9" t="str">
        <f>VLOOKUP(Tableau25791113[[#This Row],[PLACE QUIMPERLE]],PointsClassement[],2,FALSE)</f>
        <v xml:space="preserve"> </v>
      </c>
      <c r="K157" s="5" t="s">
        <v>2</v>
      </c>
      <c r="L157" s="9" t="str">
        <f>VLOOKUP(Tableau25791113[[#This Row],[PLACE ERGUE]],PointsClassement[],2,FALSE)</f>
        <v xml:space="preserve"> </v>
      </c>
      <c r="M157" s="5" t="s">
        <v>2</v>
      </c>
      <c r="N157" s="9" t="str">
        <f>VLOOKUP(Tableau25791113[[#This Row],[PLACE TREGUNC]],PointsClassement[],2,FALSE)</f>
        <v xml:space="preserve"> </v>
      </c>
      <c r="O157" s="5" t="s">
        <v>2</v>
      </c>
      <c r="P157" s="9" t="str">
        <f>VLOOKUP(Tableau25791113[[#This Row],[PLACE SCAER]],PointsClassement[],2,FALSE)</f>
        <v xml:space="preserve"> </v>
      </c>
      <c r="Q157" s="5" t="s">
        <v>2</v>
      </c>
      <c r="R157" s="9" t="str">
        <f>VLOOKUP(Tableau25791113[[#This Row],[PLACE GOUEZEC]],PointsClassement[],2,FALSE)</f>
        <v xml:space="preserve"> </v>
      </c>
      <c r="S157" s="7"/>
      <c r="T157" s="8">
        <f>SUM(F157,H157,J157,L157,N157,P157,R157,S157)</f>
        <v>0</v>
      </c>
    </row>
    <row r="158" spans="1:20" x14ac:dyDescent="0.3">
      <c r="A158">
        <v>153</v>
      </c>
      <c r="E158" s="3" t="s">
        <v>2</v>
      </c>
      <c r="F158" s="9" t="str">
        <f>VLOOKUP(Tableau25791113[[#This Row],[PLACE QUIMPER]],PointsClassement[],2,FALSE)</f>
        <v xml:space="preserve"> </v>
      </c>
      <c r="G158" s="5" t="s">
        <v>2</v>
      </c>
      <c r="H158" s="9" t="str">
        <f>VLOOKUP(Tableau25791113[[#This Row],[PLACE RIEC]],PointsClassement[],2,FALSE)</f>
        <v xml:space="preserve"> </v>
      </c>
      <c r="I158" s="5" t="s">
        <v>2</v>
      </c>
      <c r="J158" s="9" t="str">
        <f>VLOOKUP(Tableau25791113[[#This Row],[PLACE QUIMPERLE]],PointsClassement[],2,FALSE)</f>
        <v xml:space="preserve"> </v>
      </c>
      <c r="K158" s="5" t="s">
        <v>2</v>
      </c>
      <c r="L158" s="9" t="str">
        <f>VLOOKUP(Tableau25791113[[#This Row],[PLACE ERGUE]],PointsClassement[],2,FALSE)</f>
        <v xml:space="preserve"> </v>
      </c>
      <c r="M158" s="5" t="s">
        <v>2</v>
      </c>
      <c r="N158" s="9" t="str">
        <f>VLOOKUP(Tableau25791113[[#This Row],[PLACE TREGUNC]],PointsClassement[],2,FALSE)</f>
        <v xml:space="preserve"> </v>
      </c>
      <c r="O158" s="5" t="s">
        <v>2</v>
      </c>
      <c r="P158" s="9" t="str">
        <f>VLOOKUP(Tableau25791113[[#This Row],[PLACE SCAER]],PointsClassement[],2,FALSE)</f>
        <v xml:space="preserve"> </v>
      </c>
      <c r="Q158" s="5" t="s">
        <v>2</v>
      </c>
      <c r="R158" s="9" t="str">
        <f>VLOOKUP(Tableau25791113[[#This Row],[PLACE GOUEZEC]],PointsClassement[],2,FALSE)</f>
        <v xml:space="preserve"> </v>
      </c>
      <c r="S158" s="7"/>
      <c r="T158" s="8">
        <f>SUM(F158,H158,J158,L158,N158,P158,R158,S158)</f>
        <v>0</v>
      </c>
    </row>
    <row r="159" spans="1:20" x14ac:dyDescent="0.3">
      <c r="A159">
        <v>154</v>
      </c>
      <c r="E159" s="3" t="s">
        <v>2</v>
      </c>
      <c r="F159" s="9" t="str">
        <f>VLOOKUP(Tableau25791113[[#This Row],[PLACE QUIMPER]],PointsClassement[],2,FALSE)</f>
        <v xml:space="preserve"> </v>
      </c>
      <c r="G159" s="5" t="s">
        <v>2</v>
      </c>
      <c r="H159" s="9" t="str">
        <f>VLOOKUP(Tableau25791113[[#This Row],[PLACE RIEC]],PointsClassement[],2,FALSE)</f>
        <v xml:space="preserve"> </v>
      </c>
      <c r="I159" s="5" t="s">
        <v>2</v>
      </c>
      <c r="J159" s="9" t="str">
        <f>VLOOKUP(Tableau25791113[[#This Row],[PLACE QUIMPERLE]],PointsClassement[],2,FALSE)</f>
        <v xml:space="preserve"> </v>
      </c>
      <c r="K159" s="5" t="s">
        <v>2</v>
      </c>
      <c r="L159" s="9" t="str">
        <f>VLOOKUP(Tableau25791113[[#This Row],[PLACE ERGUE]],PointsClassement[],2,FALSE)</f>
        <v xml:space="preserve"> </v>
      </c>
      <c r="M159" s="5" t="s">
        <v>2</v>
      </c>
      <c r="N159" s="9" t="str">
        <f>VLOOKUP(Tableau25791113[[#This Row],[PLACE TREGUNC]],PointsClassement[],2,FALSE)</f>
        <v xml:space="preserve"> </v>
      </c>
      <c r="O159" s="5" t="s">
        <v>2</v>
      </c>
      <c r="P159" s="9" t="str">
        <f>VLOOKUP(Tableau25791113[[#This Row],[PLACE SCAER]],PointsClassement[],2,FALSE)</f>
        <v xml:space="preserve"> </v>
      </c>
      <c r="Q159" s="5" t="s">
        <v>2</v>
      </c>
      <c r="R159" s="9" t="str">
        <f>VLOOKUP(Tableau25791113[[#This Row],[PLACE GOUEZEC]],PointsClassement[],2,FALSE)</f>
        <v xml:space="preserve"> </v>
      </c>
      <c r="S159" s="7"/>
      <c r="T159" s="8">
        <f>SUM(F159,H159,J159,L159,N159,P159,R159,S159)</f>
        <v>0</v>
      </c>
    </row>
    <row r="160" spans="1:20" x14ac:dyDescent="0.3">
      <c r="A160">
        <v>155</v>
      </c>
      <c r="E160" s="3" t="s">
        <v>2</v>
      </c>
      <c r="F160" s="9" t="str">
        <f>VLOOKUP(Tableau25791113[[#This Row],[PLACE QUIMPER]],PointsClassement[],2,FALSE)</f>
        <v xml:space="preserve"> </v>
      </c>
      <c r="G160" s="5" t="s">
        <v>2</v>
      </c>
      <c r="H160" s="9" t="str">
        <f>VLOOKUP(Tableau25791113[[#This Row],[PLACE RIEC]],PointsClassement[],2,FALSE)</f>
        <v xml:space="preserve"> </v>
      </c>
      <c r="I160" s="5" t="s">
        <v>2</v>
      </c>
      <c r="J160" s="9" t="str">
        <f>VLOOKUP(Tableau25791113[[#This Row],[PLACE QUIMPERLE]],PointsClassement[],2,FALSE)</f>
        <v xml:space="preserve"> </v>
      </c>
      <c r="K160" s="5" t="s">
        <v>2</v>
      </c>
      <c r="L160" s="9" t="str">
        <f>VLOOKUP(Tableau25791113[[#This Row],[PLACE ERGUE]],PointsClassement[],2,FALSE)</f>
        <v xml:space="preserve"> </v>
      </c>
      <c r="M160" s="5" t="s">
        <v>2</v>
      </c>
      <c r="N160" s="9" t="str">
        <f>VLOOKUP(Tableau25791113[[#This Row],[PLACE TREGUNC]],PointsClassement[],2,FALSE)</f>
        <v xml:space="preserve"> </v>
      </c>
      <c r="O160" s="5" t="s">
        <v>2</v>
      </c>
      <c r="P160" s="9" t="str">
        <f>VLOOKUP(Tableau25791113[[#This Row],[PLACE SCAER]],PointsClassement[],2,FALSE)</f>
        <v xml:space="preserve"> </v>
      </c>
      <c r="Q160" s="5" t="s">
        <v>2</v>
      </c>
      <c r="R160" s="9" t="str">
        <f>VLOOKUP(Tableau25791113[[#This Row],[PLACE GOUEZEC]],PointsClassement[],2,FALSE)</f>
        <v xml:space="preserve"> </v>
      </c>
      <c r="S160" s="7"/>
      <c r="T160" s="8">
        <f>SUM(F160,H160,J160,L160,N160,P160,R160,S160)</f>
        <v>0</v>
      </c>
    </row>
    <row r="161" spans="1:20" x14ac:dyDescent="0.3">
      <c r="A161">
        <v>156</v>
      </c>
      <c r="E161" s="3" t="s">
        <v>2</v>
      </c>
      <c r="F161" s="9" t="str">
        <f>VLOOKUP(Tableau25791113[[#This Row],[PLACE QUIMPER]],PointsClassement[],2,FALSE)</f>
        <v xml:space="preserve"> </v>
      </c>
      <c r="G161" s="5" t="s">
        <v>2</v>
      </c>
      <c r="H161" s="9" t="str">
        <f>VLOOKUP(Tableau25791113[[#This Row],[PLACE RIEC]],PointsClassement[],2,FALSE)</f>
        <v xml:space="preserve"> </v>
      </c>
      <c r="I161" s="5" t="s">
        <v>2</v>
      </c>
      <c r="J161" s="9" t="str">
        <f>VLOOKUP(Tableau25791113[[#This Row],[PLACE QUIMPERLE]],PointsClassement[],2,FALSE)</f>
        <v xml:space="preserve"> </v>
      </c>
      <c r="K161" s="5" t="s">
        <v>2</v>
      </c>
      <c r="L161" s="9" t="str">
        <f>VLOOKUP(Tableau25791113[[#This Row],[PLACE ERGUE]],PointsClassement[],2,FALSE)</f>
        <v xml:space="preserve"> </v>
      </c>
      <c r="M161" s="5" t="s">
        <v>2</v>
      </c>
      <c r="N161" s="9" t="str">
        <f>VLOOKUP(Tableau25791113[[#This Row],[PLACE TREGUNC]],PointsClassement[],2,FALSE)</f>
        <v xml:space="preserve"> </v>
      </c>
      <c r="O161" s="5" t="s">
        <v>2</v>
      </c>
      <c r="P161" s="9" t="str">
        <f>VLOOKUP(Tableau25791113[[#This Row],[PLACE SCAER]],PointsClassement[],2,FALSE)</f>
        <v xml:space="preserve"> </v>
      </c>
      <c r="Q161" s="5" t="s">
        <v>2</v>
      </c>
      <c r="R161" s="9" t="str">
        <f>VLOOKUP(Tableau25791113[[#This Row],[PLACE GOUEZEC]],PointsClassement[],2,FALSE)</f>
        <v xml:space="preserve"> </v>
      </c>
      <c r="S161" s="7"/>
      <c r="T161" s="8">
        <f>SUM(F161,H161,J161,L161,N161,P161,R161,S161)</f>
        <v>0</v>
      </c>
    </row>
    <row r="162" spans="1:20" x14ac:dyDescent="0.3">
      <c r="A162">
        <v>157</v>
      </c>
      <c r="E162" s="3" t="s">
        <v>2</v>
      </c>
      <c r="F162" s="9" t="str">
        <f>VLOOKUP(Tableau25791113[[#This Row],[PLACE QUIMPER]],PointsClassement[],2,FALSE)</f>
        <v xml:space="preserve"> </v>
      </c>
      <c r="G162" s="5" t="s">
        <v>2</v>
      </c>
      <c r="H162" s="9" t="str">
        <f>VLOOKUP(Tableau25791113[[#This Row],[PLACE RIEC]],PointsClassement[],2,FALSE)</f>
        <v xml:space="preserve"> </v>
      </c>
      <c r="I162" s="5" t="s">
        <v>2</v>
      </c>
      <c r="J162" s="9" t="str">
        <f>VLOOKUP(Tableau25791113[[#This Row],[PLACE QUIMPERLE]],PointsClassement[],2,FALSE)</f>
        <v xml:space="preserve"> </v>
      </c>
      <c r="K162" s="5" t="s">
        <v>2</v>
      </c>
      <c r="L162" s="9" t="str">
        <f>VLOOKUP(Tableau25791113[[#This Row],[PLACE ERGUE]],PointsClassement[],2,FALSE)</f>
        <v xml:space="preserve"> </v>
      </c>
      <c r="M162" s="5" t="s">
        <v>2</v>
      </c>
      <c r="N162" s="9" t="str">
        <f>VLOOKUP(Tableau25791113[[#This Row],[PLACE TREGUNC]],PointsClassement[],2,FALSE)</f>
        <v xml:space="preserve"> </v>
      </c>
      <c r="O162" s="5" t="s">
        <v>2</v>
      </c>
      <c r="P162" s="9" t="str">
        <f>VLOOKUP(Tableau25791113[[#This Row],[PLACE SCAER]],PointsClassement[],2,FALSE)</f>
        <v xml:space="preserve"> </v>
      </c>
      <c r="Q162" s="5" t="s">
        <v>2</v>
      </c>
      <c r="R162" s="9" t="str">
        <f>VLOOKUP(Tableau25791113[[#This Row],[PLACE GOUEZEC]],PointsClassement[],2,FALSE)</f>
        <v xml:space="preserve"> </v>
      </c>
      <c r="S162" s="7"/>
      <c r="T162" s="8">
        <f>SUM(F162,H162,J162,L162,N162,P162,R162,S162)</f>
        <v>0</v>
      </c>
    </row>
    <row r="163" spans="1:20" x14ac:dyDescent="0.3">
      <c r="A163">
        <v>158</v>
      </c>
      <c r="E163" s="3" t="s">
        <v>2</v>
      </c>
      <c r="F163" s="9" t="str">
        <f>VLOOKUP(Tableau25791113[[#This Row],[PLACE QUIMPER]],PointsClassement[],2,FALSE)</f>
        <v xml:space="preserve"> </v>
      </c>
      <c r="G163" s="5" t="s">
        <v>2</v>
      </c>
      <c r="H163" s="9" t="str">
        <f>VLOOKUP(Tableau25791113[[#This Row],[PLACE RIEC]],PointsClassement[],2,FALSE)</f>
        <v xml:space="preserve"> </v>
      </c>
      <c r="I163" s="5" t="s">
        <v>2</v>
      </c>
      <c r="J163" s="9" t="str">
        <f>VLOOKUP(Tableau25791113[[#This Row],[PLACE QUIMPERLE]],PointsClassement[],2,FALSE)</f>
        <v xml:space="preserve"> </v>
      </c>
      <c r="K163" s="5" t="s">
        <v>2</v>
      </c>
      <c r="L163" s="9" t="str">
        <f>VLOOKUP(Tableau25791113[[#This Row],[PLACE ERGUE]],PointsClassement[],2,FALSE)</f>
        <v xml:space="preserve"> </v>
      </c>
      <c r="M163" s="5" t="s">
        <v>2</v>
      </c>
      <c r="N163" s="9" t="str">
        <f>VLOOKUP(Tableau25791113[[#This Row],[PLACE TREGUNC]],PointsClassement[],2,FALSE)</f>
        <v xml:space="preserve"> </v>
      </c>
      <c r="O163" s="5" t="s">
        <v>2</v>
      </c>
      <c r="P163" s="9" t="str">
        <f>VLOOKUP(Tableau25791113[[#This Row],[PLACE SCAER]],PointsClassement[],2,FALSE)</f>
        <v xml:space="preserve"> </v>
      </c>
      <c r="Q163" s="5" t="s">
        <v>2</v>
      </c>
      <c r="R163" s="9" t="str">
        <f>VLOOKUP(Tableau25791113[[#This Row],[PLACE GOUEZEC]],PointsClassement[],2,FALSE)</f>
        <v xml:space="preserve"> </v>
      </c>
      <c r="S163" s="7"/>
      <c r="T163" s="8">
        <f>SUM(F163,H163,J163,L163,N163,P163,R163,S163)</f>
        <v>0</v>
      </c>
    </row>
    <row r="164" spans="1:20" x14ac:dyDescent="0.3">
      <c r="A164">
        <v>159</v>
      </c>
      <c r="E164" s="3" t="s">
        <v>2</v>
      </c>
      <c r="F164" s="9" t="str">
        <f>VLOOKUP(Tableau25791113[[#This Row],[PLACE QUIMPER]],PointsClassement[],2,FALSE)</f>
        <v xml:space="preserve"> </v>
      </c>
      <c r="G164" s="5" t="s">
        <v>2</v>
      </c>
      <c r="H164" s="9" t="str">
        <f>VLOOKUP(Tableau25791113[[#This Row],[PLACE RIEC]],PointsClassement[],2,FALSE)</f>
        <v xml:space="preserve"> </v>
      </c>
      <c r="I164" s="5" t="s">
        <v>2</v>
      </c>
      <c r="J164" s="9" t="str">
        <f>VLOOKUP(Tableau25791113[[#This Row],[PLACE QUIMPERLE]],PointsClassement[],2,FALSE)</f>
        <v xml:space="preserve"> </v>
      </c>
      <c r="K164" s="5" t="s">
        <v>2</v>
      </c>
      <c r="L164" s="9" t="str">
        <f>VLOOKUP(Tableau25791113[[#This Row],[PLACE ERGUE]],PointsClassement[],2,FALSE)</f>
        <v xml:space="preserve"> </v>
      </c>
      <c r="M164" s="5" t="s">
        <v>2</v>
      </c>
      <c r="N164" s="9" t="str">
        <f>VLOOKUP(Tableau25791113[[#This Row],[PLACE TREGUNC]],PointsClassement[],2,FALSE)</f>
        <v xml:space="preserve"> </v>
      </c>
      <c r="O164" s="5" t="s">
        <v>2</v>
      </c>
      <c r="P164" s="9" t="str">
        <f>VLOOKUP(Tableau25791113[[#This Row],[PLACE SCAER]],PointsClassement[],2,FALSE)</f>
        <v xml:space="preserve"> </v>
      </c>
      <c r="Q164" s="5" t="s">
        <v>2</v>
      </c>
      <c r="R164" s="9" t="str">
        <f>VLOOKUP(Tableau25791113[[#This Row],[PLACE GOUEZEC]],PointsClassement[],2,FALSE)</f>
        <v xml:space="preserve"> </v>
      </c>
      <c r="S164" s="7"/>
      <c r="T164" s="8">
        <f>SUM(F164,H164,J164,L164,N164,P164,R164,S164)</f>
        <v>0</v>
      </c>
    </row>
    <row r="165" spans="1:20" x14ac:dyDescent="0.3">
      <c r="A165">
        <v>160</v>
      </c>
      <c r="E165" s="3" t="s">
        <v>2</v>
      </c>
      <c r="F165" s="9" t="str">
        <f>VLOOKUP(Tableau25791113[[#This Row],[PLACE QUIMPER]],PointsClassement[],2,FALSE)</f>
        <v xml:space="preserve"> </v>
      </c>
      <c r="G165" s="5" t="s">
        <v>2</v>
      </c>
      <c r="H165" s="9" t="str">
        <f>VLOOKUP(Tableau25791113[[#This Row],[PLACE RIEC]],PointsClassement[],2,FALSE)</f>
        <v xml:space="preserve"> </v>
      </c>
      <c r="I165" s="5" t="s">
        <v>2</v>
      </c>
      <c r="J165" s="9" t="str">
        <f>VLOOKUP(Tableau25791113[[#This Row],[PLACE QUIMPERLE]],PointsClassement[],2,FALSE)</f>
        <v xml:space="preserve"> </v>
      </c>
      <c r="K165" s="5" t="s">
        <v>2</v>
      </c>
      <c r="L165" s="9" t="str">
        <f>VLOOKUP(Tableau25791113[[#This Row],[PLACE ERGUE]],PointsClassement[],2,FALSE)</f>
        <v xml:space="preserve"> </v>
      </c>
      <c r="M165" s="5" t="s">
        <v>2</v>
      </c>
      <c r="N165" s="9" t="str">
        <f>VLOOKUP(Tableau25791113[[#This Row],[PLACE TREGUNC]],PointsClassement[],2,FALSE)</f>
        <v xml:space="preserve"> </v>
      </c>
      <c r="O165" s="5" t="s">
        <v>2</v>
      </c>
      <c r="P165" s="9" t="str">
        <f>VLOOKUP(Tableau25791113[[#This Row],[PLACE SCAER]],PointsClassement[],2,FALSE)</f>
        <v xml:space="preserve"> </v>
      </c>
      <c r="Q165" s="5" t="s">
        <v>2</v>
      </c>
      <c r="R165" s="9" t="str">
        <f>VLOOKUP(Tableau25791113[[#This Row],[PLACE GOUEZEC]],PointsClassement[],2,FALSE)</f>
        <v xml:space="preserve"> </v>
      </c>
      <c r="S165" s="7"/>
      <c r="T165" s="8">
        <f>SUM(F165,H165,J165,L165,N165,P165,R165,S165)</f>
        <v>0</v>
      </c>
    </row>
    <row r="166" spans="1:20" x14ac:dyDescent="0.3">
      <c r="A166">
        <v>161</v>
      </c>
      <c r="E166" s="3" t="s">
        <v>2</v>
      </c>
      <c r="F166" s="9" t="str">
        <f>VLOOKUP(Tableau25791113[[#This Row],[PLACE QUIMPER]],PointsClassement[],2,FALSE)</f>
        <v xml:space="preserve"> </v>
      </c>
      <c r="G166" s="5" t="s">
        <v>2</v>
      </c>
      <c r="H166" s="9" t="str">
        <f>VLOOKUP(Tableau25791113[[#This Row],[PLACE RIEC]],PointsClassement[],2,FALSE)</f>
        <v xml:space="preserve"> </v>
      </c>
      <c r="I166" s="5" t="s">
        <v>2</v>
      </c>
      <c r="J166" s="9" t="str">
        <f>VLOOKUP(Tableau25791113[[#This Row],[PLACE QUIMPERLE]],PointsClassement[],2,FALSE)</f>
        <v xml:space="preserve"> </v>
      </c>
      <c r="K166" s="5" t="s">
        <v>2</v>
      </c>
      <c r="L166" s="9" t="str">
        <f>VLOOKUP(Tableau25791113[[#This Row],[PLACE ERGUE]],PointsClassement[],2,FALSE)</f>
        <v xml:space="preserve"> </v>
      </c>
      <c r="M166" s="5" t="s">
        <v>2</v>
      </c>
      <c r="N166" s="9" t="str">
        <f>VLOOKUP(Tableau25791113[[#This Row],[PLACE TREGUNC]],PointsClassement[],2,FALSE)</f>
        <v xml:space="preserve"> </v>
      </c>
      <c r="O166" s="5" t="s">
        <v>2</v>
      </c>
      <c r="P166" s="9" t="str">
        <f>VLOOKUP(Tableau25791113[[#This Row],[PLACE SCAER]],PointsClassement[],2,FALSE)</f>
        <v xml:space="preserve"> </v>
      </c>
      <c r="Q166" s="5" t="s">
        <v>2</v>
      </c>
      <c r="R166" s="9" t="str">
        <f>VLOOKUP(Tableau25791113[[#This Row],[PLACE GOUEZEC]],PointsClassement[],2,FALSE)</f>
        <v xml:space="preserve"> </v>
      </c>
      <c r="S166" s="7"/>
      <c r="T166" s="8">
        <f>SUM(F166,H166,J166,L166,N166,P166,R166,S166)</f>
        <v>0</v>
      </c>
    </row>
    <row r="167" spans="1:20" x14ac:dyDescent="0.3">
      <c r="A167">
        <v>162</v>
      </c>
      <c r="E167" s="3" t="s">
        <v>2</v>
      </c>
      <c r="F167" s="9" t="str">
        <f>VLOOKUP(Tableau25791113[[#This Row],[PLACE QUIMPER]],PointsClassement[],2,FALSE)</f>
        <v xml:space="preserve"> </v>
      </c>
      <c r="G167" s="5" t="s">
        <v>2</v>
      </c>
      <c r="H167" s="9" t="str">
        <f>VLOOKUP(Tableau25791113[[#This Row],[PLACE RIEC]],PointsClassement[],2,FALSE)</f>
        <v xml:space="preserve"> </v>
      </c>
      <c r="I167" s="5" t="s">
        <v>2</v>
      </c>
      <c r="J167" s="9" t="str">
        <f>VLOOKUP(Tableau25791113[[#This Row],[PLACE QUIMPERLE]],PointsClassement[],2,FALSE)</f>
        <v xml:space="preserve"> </v>
      </c>
      <c r="K167" s="5" t="s">
        <v>2</v>
      </c>
      <c r="L167" s="9" t="str">
        <f>VLOOKUP(Tableau25791113[[#This Row],[PLACE ERGUE]],PointsClassement[],2,FALSE)</f>
        <v xml:space="preserve"> </v>
      </c>
      <c r="M167" s="5" t="s">
        <v>2</v>
      </c>
      <c r="N167" s="9" t="str">
        <f>VLOOKUP(Tableau25791113[[#This Row],[PLACE TREGUNC]],PointsClassement[],2,FALSE)</f>
        <v xml:space="preserve"> </v>
      </c>
      <c r="O167" s="5" t="s">
        <v>2</v>
      </c>
      <c r="P167" s="9" t="str">
        <f>VLOOKUP(Tableau25791113[[#This Row],[PLACE SCAER]],PointsClassement[],2,FALSE)</f>
        <v xml:space="preserve"> </v>
      </c>
      <c r="Q167" s="5" t="s">
        <v>2</v>
      </c>
      <c r="R167" s="9" t="str">
        <f>VLOOKUP(Tableau25791113[[#This Row],[PLACE GOUEZEC]],PointsClassement[],2,FALSE)</f>
        <v xml:space="preserve"> </v>
      </c>
      <c r="S167" s="7"/>
      <c r="T167" s="8">
        <f>SUM(F167,H167,J167,L167,N167,P167,R167,S167)</f>
        <v>0</v>
      </c>
    </row>
    <row r="168" spans="1:20" x14ac:dyDescent="0.3">
      <c r="A168">
        <v>163</v>
      </c>
      <c r="E168" s="3" t="s">
        <v>2</v>
      </c>
      <c r="F168" s="9" t="str">
        <f>VLOOKUP(Tableau25791113[[#This Row],[PLACE QUIMPER]],PointsClassement[],2,FALSE)</f>
        <v xml:space="preserve"> </v>
      </c>
      <c r="G168" s="5" t="s">
        <v>2</v>
      </c>
      <c r="H168" s="9" t="str">
        <f>VLOOKUP(Tableau25791113[[#This Row],[PLACE RIEC]],PointsClassement[],2,FALSE)</f>
        <v xml:space="preserve"> </v>
      </c>
      <c r="I168" s="5" t="s">
        <v>2</v>
      </c>
      <c r="J168" s="9" t="str">
        <f>VLOOKUP(Tableau25791113[[#This Row],[PLACE QUIMPERLE]],PointsClassement[],2,FALSE)</f>
        <v xml:space="preserve"> </v>
      </c>
      <c r="K168" s="5" t="s">
        <v>2</v>
      </c>
      <c r="L168" s="9" t="str">
        <f>VLOOKUP(Tableau25791113[[#This Row],[PLACE ERGUE]],PointsClassement[],2,FALSE)</f>
        <v xml:space="preserve"> </v>
      </c>
      <c r="M168" s="5" t="s">
        <v>2</v>
      </c>
      <c r="N168" s="9" t="str">
        <f>VLOOKUP(Tableau25791113[[#This Row],[PLACE TREGUNC]],PointsClassement[],2,FALSE)</f>
        <v xml:space="preserve"> </v>
      </c>
      <c r="O168" s="5" t="s">
        <v>2</v>
      </c>
      <c r="P168" s="9" t="str">
        <f>VLOOKUP(Tableau25791113[[#This Row],[PLACE SCAER]],PointsClassement[],2,FALSE)</f>
        <v xml:space="preserve"> </v>
      </c>
      <c r="Q168" s="5" t="s">
        <v>2</v>
      </c>
      <c r="R168" s="9" t="str">
        <f>VLOOKUP(Tableau25791113[[#This Row],[PLACE GOUEZEC]],PointsClassement[],2,FALSE)</f>
        <v xml:space="preserve"> </v>
      </c>
      <c r="S168" s="7"/>
      <c r="T168" s="8">
        <f>SUM(F168,H168,J168,L168,N168,P168,R168,S168)</f>
        <v>0</v>
      </c>
    </row>
    <row r="169" spans="1:20" x14ac:dyDescent="0.3">
      <c r="A169">
        <v>164</v>
      </c>
      <c r="E169" s="3" t="s">
        <v>2</v>
      </c>
      <c r="F169" s="9" t="str">
        <f>VLOOKUP(Tableau25791113[[#This Row],[PLACE QUIMPER]],PointsClassement[],2,FALSE)</f>
        <v xml:space="preserve"> </v>
      </c>
      <c r="G169" s="5" t="s">
        <v>2</v>
      </c>
      <c r="H169" s="9" t="str">
        <f>VLOOKUP(Tableau25791113[[#This Row],[PLACE RIEC]],PointsClassement[],2,FALSE)</f>
        <v xml:space="preserve"> </v>
      </c>
      <c r="I169" s="5" t="s">
        <v>2</v>
      </c>
      <c r="J169" s="9" t="str">
        <f>VLOOKUP(Tableau25791113[[#This Row],[PLACE QUIMPERLE]],PointsClassement[],2,FALSE)</f>
        <v xml:space="preserve"> </v>
      </c>
      <c r="K169" s="5" t="s">
        <v>2</v>
      </c>
      <c r="L169" s="9" t="str">
        <f>VLOOKUP(Tableau25791113[[#This Row],[PLACE ERGUE]],PointsClassement[],2,FALSE)</f>
        <v xml:space="preserve"> </v>
      </c>
      <c r="M169" s="5" t="s">
        <v>2</v>
      </c>
      <c r="N169" s="9" t="str">
        <f>VLOOKUP(Tableau25791113[[#This Row],[PLACE TREGUNC]],PointsClassement[],2,FALSE)</f>
        <v xml:space="preserve"> </v>
      </c>
      <c r="O169" s="5" t="s">
        <v>2</v>
      </c>
      <c r="P169" s="9" t="str">
        <f>VLOOKUP(Tableau25791113[[#This Row],[PLACE SCAER]],PointsClassement[],2,FALSE)</f>
        <v xml:space="preserve"> </v>
      </c>
      <c r="Q169" s="5" t="s">
        <v>2</v>
      </c>
      <c r="R169" s="9" t="str">
        <f>VLOOKUP(Tableau25791113[[#This Row],[PLACE GOUEZEC]],PointsClassement[],2,FALSE)</f>
        <v xml:space="preserve"> </v>
      </c>
      <c r="S169" s="7"/>
      <c r="T169" s="8">
        <f>SUM(F169,H169,J169,L169,N169,P169,R169,S169)</f>
        <v>0</v>
      </c>
    </row>
    <row r="170" spans="1:20" x14ac:dyDescent="0.3">
      <c r="A170">
        <v>165</v>
      </c>
      <c r="E170" s="3" t="s">
        <v>2</v>
      </c>
      <c r="F170" s="9" t="str">
        <f>VLOOKUP(Tableau25791113[[#This Row],[PLACE QUIMPER]],PointsClassement[],2,FALSE)</f>
        <v xml:space="preserve"> </v>
      </c>
      <c r="G170" s="5" t="s">
        <v>2</v>
      </c>
      <c r="H170" s="9" t="str">
        <f>VLOOKUP(Tableau25791113[[#This Row],[PLACE RIEC]],PointsClassement[],2,FALSE)</f>
        <v xml:space="preserve"> </v>
      </c>
      <c r="I170" s="5" t="s">
        <v>2</v>
      </c>
      <c r="J170" s="9" t="str">
        <f>VLOOKUP(Tableau25791113[[#This Row],[PLACE QUIMPERLE]],PointsClassement[],2,FALSE)</f>
        <v xml:space="preserve"> </v>
      </c>
      <c r="K170" s="5" t="s">
        <v>2</v>
      </c>
      <c r="L170" s="9" t="str">
        <f>VLOOKUP(Tableau25791113[[#This Row],[PLACE ERGUE]],PointsClassement[],2,FALSE)</f>
        <v xml:space="preserve"> </v>
      </c>
      <c r="M170" s="5" t="s">
        <v>2</v>
      </c>
      <c r="N170" s="9" t="str">
        <f>VLOOKUP(Tableau25791113[[#This Row],[PLACE TREGUNC]],PointsClassement[],2,FALSE)</f>
        <v xml:space="preserve"> </v>
      </c>
      <c r="O170" s="5" t="s">
        <v>2</v>
      </c>
      <c r="P170" s="9" t="str">
        <f>VLOOKUP(Tableau25791113[[#This Row],[PLACE SCAER]],PointsClassement[],2,FALSE)</f>
        <v xml:space="preserve"> </v>
      </c>
      <c r="Q170" s="5" t="s">
        <v>2</v>
      </c>
      <c r="R170" s="9" t="str">
        <f>VLOOKUP(Tableau25791113[[#This Row],[PLACE GOUEZEC]],PointsClassement[],2,FALSE)</f>
        <v xml:space="preserve"> </v>
      </c>
      <c r="S170" s="7"/>
      <c r="T170" s="8">
        <f>SUM(F170,H170,J170,L170,N170,P170,R170,S170)</f>
        <v>0</v>
      </c>
    </row>
    <row r="171" spans="1:20" x14ac:dyDescent="0.3">
      <c r="A171">
        <v>166</v>
      </c>
      <c r="E171" s="3" t="s">
        <v>2</v>
      </c>
      <c r="F171" s="9" t="str">
        <f>VLOOKUP(Tableau25791113[[#This Row],[PLACE QUIMPER]],PointsClassement[],2,FALSE)</f>
        <v xml:space="preserve"> </v>
      </c>
      <c r="G171" s="5" t="s">
        <v>2</v>
      </c>
      <c r="H171" s="9" t="str">
        <f>VLOOKUP(Tableau25791113[[#This Row],[PLACE RIEC]],PointsClassement[],2,FALSE)</f>
        <v xml:space="preserve"> </v>
      </c>
      <c r="I171" s="5" t="s">
        <v>2</v>
      </c>
      <c r="J171" s="9" t="str">
        <f>VLOOKUP(Tableau25791113[[#This Row],[PLACE QUIMPERLE]],PointsClassement[],2,FALSE)</f>
        <v xml:space="preserve"> </v>
      </c>
      <c r="K171" s="5" t="s">
        <v>2</v>
      </c>
      <c r="L171" s="9" t="str">
        <f>VLOOKUP(Tableau25791113[[#This Row],[PLACE ERGUE]],PointsClassement[],2,FALSE)</f>
        <v xml:space="preserve"> </v>
      </c>
      <c r="M171" s="5" t="s">
        <v>2</v>
      </c>
      <c r="N171" s="9" t="str">
        <f>VLOOKUP(Tableau25791113[[#This Row],[PLACE TREGUNC]],PointsClassement[],2,FALSE)</f>
        <v xml:space="preserve"> </v>
      </c>
      <c r="O171" s="5" t="s">
        <v>2</v>
      </c>
      <c r="P171" s="9" t="str">
        <f>VLOOKUP(Tableau25791113[[#This Row],[PLACE SCAER]],PointsClassement[],2,FALSE)</f>
        <v xml:space="preserve"> </v>
      </c>
      <c r="Q171" s="5" t="s">
        <v>2</v>
      </c>
      <c r="R171" s="9" t="str">
        <f>VLOOKUP(Tableau25791113[[#This Row],[PLACE GOUEZEC]],PointsClassement[],2,FALSE)</f>
        <v xml:space="preserve"> </v>
      </c>
      <c r="S171" s="7"/>
      <c r="T171" s="8">
        <f>SUM(F171,H171,J171,L171,N171,P171,R171,S171)</f>
        <v>0</v>
      </c>
    </row>
    <row r="172" spans="1:20" x14ac:dyDescent="0.3">
      <c r="A172">
        <v>167</v>
      </c>
      <c r="E172" s="3" t="s">
        <v>2</v>
      </c>
      <c r="F172" s="9" t="str">
        <f>VLOOKUP(Tableau25791113[[#This Row],[PLACE QUIMPER]],PointsClassement[],2,FALSE)</f>
        <v xml:space="preserve"> </v>
      </c>
      <c r="G172" s="5" t="s">
        <v>2</v>
      </c>
      <c r="H172" s="9" t="str">
        <f>VLOOKUP(Tableau25791113[[#This Row],[PLACE RIEC]],PointsClassement[],2,FALSE)</f>
        <v xml:space="preserve"> </v>
      </c>
      <c r="I172" s="5" t="s">
        <v>2</v>
      </c>
      <c r="J172" s="9" t="str">
        <f>VLOOKUP(Tableau25791113[[#This Row],[PLACE QUIMPERLE]],PointsClassement[],2,FALSE)</f>
        <v xml:space="preserve"> </v>
      </c>
      <c r="K172" s="5" t="s">
        <v>2</v>
      </c>
      <c r="L172" s="9" t="str">
        <f>VLOOKUP(Tableau25791113[[#This Row],[PLACE ERGUE]],PointsClassement[],2,FALSE)</f>
        <v xml:space="preserve"> </v>
      </c>
      <c r="M172" s="5" t="s">
        <v>2</v>
      </c>
      <c r="N172" s="9" t="str">
        <f>VLOOKUP(Tableau25791113[[#This Row],[PLACE TREGUNC]],PointsClassement[],2,FALSE)</f>
        <v xml:space="preserve"> </v>
      </c>
      <c r="O172" s="5" t="s">
        <v>2</v>
      </c>
      <c r="P172" s="9" t="str">
        <f>VLOOKUP(Tableau25791113[[#This Row],[PLACE SCAER]],PointsClassement[],2,FALSE)</f>
        <v xml:space="preserve"> </v>
      </c>
      <c r="Q172" s="5" t="s">
        <v>2</v>
      </c>
      <c r="R172" s="9" t="str">
        <f>VLOOKUP(Tableau25791113[[#This Row],[PLACE GOUEZEC]],PointsClassement[],2,FALSE)</f>
        <v xml:space="preserve"> </v>
      </c>
      <c r="S172" s="7"/>
      <c r="T172" s="8">
        <f>SUM(F172,H172,J172,L172,N172,P172,R172,S172)</f>
        <v>0</v>
      </c>
    </row>
    <row r="173" spans="1:20" x14ac:dyDescent="0.3">
      <c r="A173">
        <v>168</v>
      </c>
      <c r="E173" s="3" t="s">
        <v>2</v>
      </c>
      <c r="F173" s="9" t="str">
        <f>VLOOKUP(Tableau25791113[[#This Row],[PLACE QUIMPER]],PointsClassement[],2,FALSE)</f>
        <v xml:space="preserve"> </v>
      </c>
      <c r="G173" s="5" t="s">
        <v>2</v>
      </c>
      <c r="H173" s="9" t="str">
        <f>VLOOKUP(Tableau25791113[[#This Row],[PLACE RIEC]],PointsClassement[],2,FALSE)</f>
        <v xml:space="preserve"> </v>
      </c>
      <c r="I173" s="5" t="s">
        <v>2</v>
      </c>
      <c r="J173" s="9" t="str">
        <f>VLOOKUP(Tableau25791113[[#This Row],[PLACE QUIMPERLE]],PointsClassement[],2,FALSE)</f>
        <v xml:space="preserve"> </v>
      </c>
      <c r="K173" s="5" t="s">
        <v>2</v>
      </c>
      <c r="L173" s="9" t="str">
        <f>VLOOKUP(Tableau25791113[[#This Row],[PLACE ERGUE]],PointsClassement[],2,FALSE)</f>
        <v xml:space="preserve"> </v>
      </c>
      <c r="M173" s="5" t="s">
        <v>2</v>
      </c>
      <c r="N173" s="9" t="str">
        <f>VLOOKUP(Tableau25791113[[#This Row],[PLACE TREGUNC]],PointsClassement[],2,FALSE)</f>
        <v xml:space="preserve"> </v>
      </c>
      <c r="O173" s="5" t="s">
        <v>2</v>
      </c>
      <c r="P173" s="9" t="str">
        <f>VLOOKUP(Tableau25791113[[#This Row],[PLACE SCAER]],PointsClassement[],2,FALSE)</f>
        <v xml:space="preserve"> </v>
      </c>
      <c r="Q173" s="5" t="s">
        <v>2</v>
      </c>
      <c r="R173" s="9" t="str">
        <f>VLOOKUP(Tableau25791113[[#This Row],[PLACE GOUEZEC]],PointsClassement[],2,FALSE)</f>
        <v xml:space="preserve"> </v>
      </c>
      <c r="S173" s="7"/>
      <c r="T173" s="8">
        <f>SUM(F173,H173,J173,L173,N173,P173,R173,S173)</f>
        <v>0</v>
      </c>
    </row>
    <row r="174" spans="1:20" x14ac:dyDescent="0.3">
      <c r="A174">
        <v>169</v>
      </c>
      <c r="E174" s="3" t="s">
        <v>2</v>
      </c>
      <c r="F174" s="9" t="str">
        <f>VLOOKUP(Tableau25791113[[#This Row],[PLACE QUIMPER]],PointsClassement[],2,FALSE)</f>
        <v xml:space="preserve"> </v>
      </c>
      <c r="G174" s="5" t="s">
        <v>2</v>
      </c>
      <c r="H174" s="9" t="str">
        <f>VLOOKUP(Tableau25791113[[#This Row],[PLACE RIEC]],PointsClassement[],2,FALSE)</f>
        <v xml:space="preserve"> </v>
      </c>
      <c r="I174" s="5" t="s">
        <v>2</v>
      </c>
      <c r="J174" s="9" t="str">
        <f>VLOOKUP(Tableau25791113[[#This Row],[PLACE QUIMPERLE]],PointsClassement[],2,FALSE)</f>
        <v xml:space="preserve"> </v>
      </c>
      <c r="K174" s="5" t="s">
        <v>2</v>
      </c>
      <c r="L174" s="9" t="str">
        <f>VLOOKUP(Tableau25791113[[#This Row],[PLACE ERGUE]],PointsClassement[],2,FALSE)</f>
        <v xml:space="preserve"> </v>
      </c>
      <c r="M174" s="5" t="s">
        <v>2</v>
      </c>
      <c r="N174" s="9" t="str">
        <f>VLOOKUP(Tableau25791113[[#This Row],[PLACE TREGUNC]],PointsClassement[],2,FALSE)</f>
        <v xml:space="preserve"> </v>
      </c>
      <c r="O174" s="5" t="s">
        <v>2</v>
      </c>
      <c r="P174" s="9" t="str">
        <f>VLOOKUP(Tableau25791113[[#This Row],[PLACE SCAER]],PointsClassement[],2,FALSE)</f>
        <v xml:space="preserve"> </v>
      </c>
      <c r="Q174" s="5" t="s">
        <v>2</v>
      </c>
      <c r="R174" s="9" t="str">
        <f>VLOOKUP(Tableau25791113[[#This Row],[PLACE GOUEZEC]],PointsClassement[],2,FALSE)</f>
        <v xml:space="preserve"> </v>
      </c>
      <c r="S174" s="7"/>
      <c r="T174" s="8">
        <f>SUM(F174,H174,J174,L174,N174,P174,R174,S174)</f>
        <v>0</v>
      </c>
    </row>
    <row r="175" spans="1:20" x14ac:dyDescent="0.3">
      <c r="A175">
        <v>170</v>
      </c>
      <c r="E175" s="3" t="s">
        <v>2</v>
      </c>
      <c r="F175" s="9" t="str">
        <f>VLOOKUP(Tableau25791113[[#This Row],[PLACE QUIMPER]],PointsClassement[],2,FALSE)</f>
        <v xml:space="preserve"> </v>
      </c>
      <c r="G175" s="5" t="s">
        <v>2</v>
      </c>
      <c r="H175" s="9" t="str">
        <f>VLOOKUP(Tableau25791113[[#This Row],[PLACE RIEC]],PointsClassement[],2,FALSE)</f>
        <v xml:space="preserve"> </v>
      </c>
      <c r="I175" s="5" t="s">
        <v>2</v>
      </c>
      <c r="J175" s="9" t="str">
        <f>VLOOKUP(Tableau25791113[[#This Row],[PLACE QUIMPERLE]],PointsClassement[],2,FALSE)</f>
        <v xml:space="preserve"> </v>
      </c>
      <c r="K175" s="5" t="s">
        <v>2</v>
      </c>
      <c r="L175" s="9" t="str">
        <f>VLOOKUP(Tableau25791113[[#This Row],[PLACE ERGUE]],PointsClassement[],2,FALSE)</f>
        <v xml:space="preserve"> </v>
      </c>
      <c r="M175" s="5" t="s">
        <v>2</v>
      </c>
      <c r="N175" s="9" t="str">
        <f>VLOOKUP(Tableau25791113[[#This Row],[PLACE TREGUNC]],PointsClassement[],2,FALSE)</f>
        <v xml:space="preserve"> </v>
      </c>
      <c r="O175" s="5" t="s">
        <v>2</v>
      </c>
      <c r="P175" s="9" t="str">
        <f>VLOOKUP(Tableau25791113[[#This Row],[PLACE SCAER]],PointsClassement[],2,FALSE)</f>
        <v xml:space="preserve"> </v>
      </c>
      <c r="Q175" s="5" t="s">
        <v>2</v>
      </c>
      <c r="R175" s="9" t="str">
        <f>VLOOKUP(Tableau25791113[[#This Row],[PLACE GOUEZEC]],PointsClassement[],2,FALSE)</f>
        <v xml:space="preserve"> </v>
      </c>
      <c r="S175" s="7"/>
      <c r="T175" s="8">
        <f>SUM(F175,H175,J175,L175,N175,P175,R175,S175)</f>
        <v>0</v>
      </c>
    </row>
    <row r="176" spans="1:20" x14ac:dyDescent="0.3">
      <c r="A176">
        <v>171</v>
      </c>
      <c r="E176" s="3" t="s">
        <v>2</v>
      </c>
      <c r="F176" s="9" t="str">
        <f>VLOOKUP(Tableau25791113[[#This Row],[PLACE QUIMPER]],PointsClassement[],2,FALSE)</f>
        <v xml:space="preserve"> </v>
      </c>
      <c r="G176" s="5" t="s">
        <v>2</v>
      </c>
      <c r="H176" s="9" t="str">
        <f>VLOOKUP(Tableau25791113[[#This Row],[PLACE RIEC]],PointsClassement[],2,FALSE)</f>
        <v xml:space="preserve"> </v>
      </c>
      <c r="I176" s="5" t="s">
        <v>2</v>
      </c>
      <c r="J176" s="9" t="str">
        <f>VLOOKUP(Tableau25791113[[#This Row],[PLACE QUIMPERLE]],PointsClassement[],2,FALSE)</f>
        <v xml:space="preserve"> </v>
      </c>
      <c r="K176" s="5" t="s">
        <v>2</v>
      </c>
      <c r="L176" s="9" t="str">
        <f>VLOOKUP(Tableau25791113[[#This Row],[PLACE ERGUE]],PointsClassement[],2,FALSE)</f>
        <v xml:space="preserve"> </v>
      </c>
      <c r="M176" s="5" t="s">
        <v>2</v>
      </c>
      <c r="N176" s="9" t="str">
        <f>VLOOKUP(Tableau25791113[[#This Row],[PLACE TREGUNC]],PointsClassement[],2,FALSE)</f>
        <v xml:space="preserve"> </v>
      </c>
      <c r="O176" s="5" t="s">
        <v>2</v>
      </c>
      <c r="P176" s="9" t="str">
        <f>VLOOKUP(Tableau25791113[[#This Row],[PLACE SCAER]],PointsClassement[],2,FALSE)</f>
        <v xml:space="preserve"> </v>
      </c>
      <c r="Q176" s="5" t="s">
        <v>2</v>
      </c>
      <c r="R176" s="9" t="str">
        <f>VLOOKUP(Tableau25791113[[#This Row],[PLACE GOUEZEC]],PointsClassement[],2,FALSE)</f>
        <v xml:space="preserve"> </v>
      </c>
      <c r="S176" s="7"/>
      <c r="T176" s="8">
        <f>SUM(F176,H176,J176,L176,N176,P176,R176,S176)</f>
        <v>0</v>
      </c>
    </row>
    <row r="177" spans="1:20" x14ac:dyDescent="0.3">
      <c r="A177">
        <v>172</v>
      </c>
      <c r="E177" s="3" t="s">
        <v>2</v>
      </c>
      <c r="F177" s="9" t="str">
        <f>VLOOKUP(Tableau25791113[[#This Row],[PLACE QUIMPER]],PointsClassement[],2,FALSE)</f>
        <v xml:space="preserve"> </v>
      </c>
      <c r="G177" s="5" t="s">
        <v>2</v>
      </c>
      <c r="H177" s="9" t="str">
        <f>VLOOKUP(Tableau25791113[[#This Row],[PLACE RIEC]],PointsClassement[],2,FALSE)</f>
        <v xml:space="preserve"> </v>
      </c>
      <c r="I177" s="5" t="s">
        <v>2</v>
      </c>
      <c r="J177" s="9" t="str">
        <f>VLOOKUP(Tableau25791113[[#This Row],[PLACE QUIMPERLE]],PointsClassement[],2,FALSE)</f>
        <v xml:space="preserve"> </v>
      </c>
      <c r="K177" s="5" t="s">
        <v>2</v>
      </c>
      <c r="L177" s="9" t="str">
        <f>VLOOKUP(Tableau25791113[[#This Row],[PLACE ERGUE]],PointsClassement[],2,FALSE)</f>
        <v xml:space="preserve"> </v>
      </c>
      <c r="M177" s="5" t="s">
        <v>2</v>
      </c>
      <c r="N177" s="9" t="str">
        <f>VLOOKUP(Tableau25791113[[#This Row],[PLACE TREGUNC]],PointsClassement[],2,FALSE)</f>
        <v xml:space="preserve"> </v>
      </c>
      <c r="O177" s="5" t="s">
        <v>2</v>
      </c>
      <c r="P177" s="9" t="str">
        <f>VLOOKUP(Tableau25791113[[#This Row],[PLACE SCAER]],PointsClassement[],2,FALSE)</f>
        <v xml:space="preserve"> </v>
      </c>
      <c r="Q177" s="5" t="s">
        <v>2</v>
      </c>
      <c r="R177" s="9" t="str">
        <f>VLOOKUP(Tableau25791113[[#This Row],[PLACE GOUEZEC]],PointsClassement[],2,FALSE)</f>
        <v xml:space="preserve"> </v>
      </c>
      <c r="S177" s="7"/>
      <c r="T177" s="8">
        <f>SUM(F177,H177,J177,L177,N177,P177,R177,S177)</f>
        <v>0</v>
      </c>
    </row>
    <row r="178" spans="1:20" x14ac:dyDescent="0.3">
      <c r="A178">
        <v>173</v>
      </c>
      <c r="E178" s="3" t="s">
        <v>2</v>
      </c>
      <c r="F178" s="9" t="str">
        <f>VLOOKUP(Tableau25791113[[#This Row],[PLACE QUIMPER]],PointsClassement[],2,FALSE)</f>
        <v xml:space="preserve"> </v>
      </c>
      <c r="G178" s="5" t="s">
        <v>2</v>
      </c>
      <c r="H178" s="9" t="str">
        <f>VLOOKUP(Tableau25791113[[#This Row],[PLACE RIEC]],PointsClassement[],2,FALSE)</f>
        <v xml:space="preserve"> </v>
      </c>
      <c r="I178" s="5" t="s">
        <v>2</v>
      </c>
      <c r="J178" s="9" t="str">
        <f>VLOOKUP(Tableau25791113[[#This Row],[PLACE QUIMPERLE]],PointsClassement[],2,FALSE)</f>
        <v xml:space="preserve"> </v>
      </c>
      <c r="K178" s="5" t="s">
        <v>2</v>
      </c>
      <c r="L178" s="9" t="str">
        <f>VLOOKUP(Tableau25791113[[#This Row],[PLACE ERGUE]],PointsClassement[],2,FALSE)</f>
        <v xml:space="preserve"> </v>
      </c>
      <c r="M178" s="5" t="s">
        <v>2</v>
      </c>
      <c r="N178" s="9" t="str">
        <f>VLOOKUP(Tableau25791113[[#This Row],[PLACE TREGUNC]],PointsClassement[],2,FALSE)</f>
        <v xml:space="preserve"> </v>
      </c>
      <c r="O178" s="5" t="s">
        <v>2</v>
      </c>
      <c r="P178" s="9" t="str">
        <f>VLOOKUP(Tableau25791113[[#This Row],[PLACE SCAER]],PointsClassement[],2,FALSE)</f>
        <v xml:space="preserve"> </v>
      </c>
      <c r="Q178" s="5" t="s">
        <v>2</v>
      </c>
      <c r="R178" s="9" t="str">
        <f>VLOOKUP(Tableau25791113[[#This Row],[PLACE GOUEZEC]],PointsClassement[],2,FALSE)</f>
        <v xml:space="preserve"> </v>
      </c>
      <c r="S178" s="7"/>
      <c r="T178" s="8">
        <f>SUM(F178,H178,J178,L178,N178,P178,R178,S178)</f>
        <v>0</v>
      </c>
    </row>
    <row r="179" spans="1:20" x14ac:dyDescent="0.3">
      <c r="A179">
        <v>174</v>
      </c>
      <c r="E179" s="3" t="s">
        <v>2</v>
      </c>
      <c r="F179" s="9" t="str">
        <f>VLOOKUP(Tableau25791113[[#This Row],[PLACE QUIMPER]],PointsClassement[],2,FALSE)</f>
        <v xml:space="preserve"> </v>
      </c>
      <c r="G179" s="5" t="s">
        <v>2</v>
      </c>
      <c r="H179" s="9" t="str">
        <f>VLOOKUP(Tableau25791113[[#This Row],[PLACE RIEC]],PointsClassement[],2,FALSE)</f>
        <v xml:space="preserve"> </v>
      </c>
      <c r="I179" s="5" t="s">
        <v>2</v>
      </c>
      <c r="J179" s="9" t="str">
        <f>VLOOKUP(Tableau25791113[[#This Row],[PLACE QUIMPERLE]],PointsClassement[],2,FALSE)</f>
        <v xml:space="preserve"> </v>
      </c>
      <c r="K179" s="5" t="s">
        <v>2</v>
      </c>
      <c r="L179" s="9" t="str">
        <f>VLOOKUP(Tableau25791113[[#This Row],[PLACE ERGUE]],PointsClassement[],2,FALSE)</f>
        <v xml:space="preserve"> </v>
      </c>
      <c r="M179" s="5" t="s">
        <v>2</v>
      </c>
      <c r="N179" s="9" t="str">
        <f>VLOOKUP(Tableau25791113[[#This Row],[PLACE TREGUNC]],PointsClassement[],2,FALSE)</f>
        <v xml:space="preserve"> </v>
      </c>
      <c r="O179" s="5" t="s">
        <v>2</v>
      </c>
      <c r="P179" s="9" t="str">
        <f>VLOOKUP(Tableau25791113[[#This Row],[PLACE SCAER]],PointsClassement[],2,FALSE)</f>
        <v xml:space="preserve"> </v>
      </c>
      <c r="Q179" s="5" t="s">
        <v>2</v>
      </c>
      <c r="R179" s="9" t="str">
        <f>VLOOKUP(Tableau25791113[[#This Row],[PLACE GOUEZEC]],PointsClassement[],2,FALSE)</f>
        <v xml:space="preserve"> </v>
      </c>
      <c r="S179" s="7"/>
      <c r="T179" s="8">
        <f>SUM(F179,H179,J179,L179,N179,P179,R179,S179)</f>
        <v>0</v>
      </c>
    </row>
    <row r="180" spans="1:20" x14ac:dyDescent="0.3">
      <c r="A180">
        <v>175</v>
      </c>
      <c r="E180" s="3" t="s">
        <v>2</v>
      </c>
      <c r="F180" s="9" t="str">
        <f>VLOOKUP(Tableau25791113[[#This Row],[PLACE QUIMPER]],PointsClassement[],2,FALSE)</f>
        <v xml:space="preserve"> </v>
      </c>
      <c r="G180" s="5" t="s">
        <v>2</v>
      </c>
      <c r="H180" s="9" t="str">
        <f>VLOOKUP(Tableau25791113[[#This Row],[PLACE RIEC]],PointsClassement[],2,FALSE)</f>
        <v xml:space="preserve"> </v>
      </c>
      <c r="I180" s="5" t="s">
        <v>2</v>
      </c>
      <c r="J180" s="9" t="str">
        <f>VLOOKUP(Tableau25791113[[#This Row],[PLACE QUIMPERLE]],PointsClassement[],2,FALSE)</f>
        <v xml:space="preserve"> </v>
      </c>
      <c r="K180" s="5" t="s">
        <v>2</v>
      </c>
      <c r="L180" s="9" t="str">
        <f>VLOOKUP(Tableau25791113[[#This Row],[PLACE ERGUE]],PointsClassement[],2,FALSE)</f>
        <v xml:space="preserve"> </v>
      </c>
      <c r="M180" s="5" t="s">
        <v>2</v>
      </c>
      <c r="N180" s="9" t="str">
        <f>VLOOKUP(Tableau25791113[[#This Row],[PLACE TREGUNC]],PointsClassement[],2,FALSE)</f>
        <v xml:space="preserve"> </v>
      </c>
      <c r="O180" s="5" t="s">
        <v>2</v>
      </c>
      <c r="P180" s="9" t="str">
        <f>VLOOKUP(Tableau25791113[[#This Row],[PLACE SCAER]],PointsClassement[],2,FALSE)</f>
        <v xml:space="preserve"> </v>
      </c>
      <c r="Q180" s="5" t="s">
        <v>2</v>
      </c>
      <c r="R180" s="9" t="str">
        <f>VLOOKUP(Tableau25791113[[#This Row],[PLACE GOUEZEC]],PointsClassement[],2,FALSE)</f>
        <v xml:space="preserve"> </v>
      </c>
      <c r="S180" s="7"/>
      <c r="T180" s="8">
        <f>SUM(F180,H180,J180,L180,N180,P180,R180,S180)</f>
        <v>0</v>
      </c>
    </row>
    <row r="181" spans="1:20" x14ac:dyDescent="0.3">
      <c r="A181">
        <v>176</v>
      </c>
      <c r="E181" s="3" t="s">
        <v>2</v>
      </c>
      <c r="F181" s="9" t="str">
        <f>VLOOKUP(Tableau25791113[[#This Row],[PLACE QUIMPER]],PointsClassement[],2,FALSE)</f>
        <v xml:space="preserve"> </v>
      </c>
      <c r="G181" s="5" t="s">
        <v>2</v>
      </c>
      <c r="H181" s="9" t="str">
        <f>VLOOKUP(Tableau25791113[[#This Row],[PLACE RIEC]],PointsClassement[],2,FALSE)</f>
        <v xml:space="preserve"> </v>
      </c>
      <c r="I181" s="5" t="s">
        <v>2</v>
      </c>
      <c r="J181" s="9" t="str">
        <f>VLOOKUP(Tableau25791113[[#This Row],[PLACE QUIMPERLE]],PointsClassement[],2,FALSE)</f>
        <v xml:space="preserve"> </v>
      </c>
      <c r="K181" s="5" t="s">
        <v>2</v>
      </c>
      <c r="L181" s="9" t="str">
        <f>VLOOKUP(Tableau25791113[[#This Row],[PLACE ERGUE]],PointsClassement[],2,FALSE)</f>
        <v xml:space="preserve"> </v>
      </c>
      <c r="M181" s="5" t="s">
        <v>2</v>
      </c>
      <c r="N181" s="9" t="str">
        <f>VLOOKUP(Tableau25791113[[#This Row],[PLACE TREGUNC]],PointsClassement[],2,FALSE)</f>
        <v xml:space="preserve"> </v>
      </c>
      <c r="O181" s="5" t="s">
        <v>2</v>
      </c>
      <c r="P181" s="9" t="str">
        <f>VLOOKUP(Tableau25791113[[#This Row],[PLACE SCAER]],PointsClassement[],2,FALSE)</f>
        <v xml:space="preserve"> </v>
      </c>
      <c r="Q181" s="5" t="s">
        <v>2</v>
      </c>
      <c r="R181" s="9" t="str">
        <f>VLOOKUP(Tableau25791113[[#This Row],[PLACE GOUEZEC]],PointsClassement[],2,FALSE)</f>
        <v xml:space="preserve"> </v>
      </c>
      <c r="S181" s="7"/>
      <c r="T181" s="8">
        <f>SUM(F181,H181,J181,L181,N181,P181,R181,S181)</f>
        <v>0</v>
      </c>
    </row>
    <row r="182" spans="1:20" x14ac:dyDescent="0.3">
      <c r="A182">
        <v>177</v>
      </c>
      <c r="E182" s="3" t="s">
        <v>2</v>
      </c>
      <c r="F182" s="9" t="str">
        <f>VLOOKUP(Tableau25791113[[#This Row],[PLACE QUIMPER]],PointsClassement[],2,FALSE)</f>
        <v xml:space="preserve"> </v>
      </c>
      <c r="G182" s="5" t="s">
        <v>2</v>
      </c>
      <c r="H182" s="9" t="str">
        <f>VLOOKUP(Tableau25791113[[#This Row],[PLACE RIEC]],PointsClassement[],2,FALSE)</f>
        <v xml:space="preserve"> </v>
      </c>
      <c r="I182" s="5" t="s">
        <v>2</v>
      </c>
      <c r="J182" s="9" t="str">
        <f>VLOOKUP(Tableau25791113[[#This Row],[PLACE QUIMPERLE]],PointsClassement[],2,FALSE)</f>
        <v xml:space="preserve"> </v>
      </c>
      <c r="K182" s="5" t="s">
        <v>2</v>
      </c>
      <c r="L182" s="9" t="str">
        <f>VLOOKUP(Tableau25791113[[#This Row],[PLACE ERGUE]],PointsClassement[],2,FALSE)</f>
        <v xml:space="preserve"> </v>
      </c>
      <c r="M182" s="5" t="s">
        <v>2</v>
      </c>
      <c r="N182" s="9" t="str">
        <f>VLOOKUP(Tableau25791113[[#This Row],[PLACE TREGUNC]],PointsClassement[],2,FALSE)</f>
        <v xml:space="preserve"> </v>
      </c>
      <c r="O182" s="5" t="s">
        <v>2</v>
      </c>
      <c r="P182" s="9" t="str">
        <f>VLOOKUP(Tableau25791113[[#This Row],[PLACE SCAER]],PointsClassement[],2,FALSE)</f>
        <v xml:space="preserve"> </v>
      </c>
      <c r="Q182" s="5" t="s">
        <v>2</v>
      </c>
      <c r="R182" s="9" t="str">
        <f>VLOOKUP(Tableau25791113[[#This Row],[PLACE GOUEZEC]],PointsClassement[],2,FALSE)</f>
        <v xml:space="preserve"> </v>
      </c>
      <c r="S182" s="7"/>
      <c r="T182" s="8">
        <f>SUM(F182,H182,J182,L182,N182,P182,R182,S182)</f>
        <v>0</v>
      </c>
    </row>
    <row r="183" spans="1:20" x14ac:dyDescent="0.3">
      <c r="A183">
        <v>178</v>
      </c>
      <c r="E183" s="3" t="s">
        <v>2</v>
      </c>
      <c r="F183" s="9" t="str">
        <f>VLOOKUP(Tableau25791113[[#This Row],[PLACE QUIMPER]],PointsClassement[],2,FALSE)</f>
        <v xml:space="preserve"> </v>
      </c>
      <c r="G183" s="5" t="s">
        <v>2</v>
      </c>
      <c r="H183" s="9" t="str">
        <f>VLOOKUP(Tableau25791113[[#This Row],[PLACE RIEC]],PointsClassement[],2,FALSE)</f>
        <v xml:space="preserve"> </v>
      </c>
      <c r="I183" s="5" t="s">
        <v>2</v>
      </c>
      <c r="J183" s="9" t="str">
        <f>VLOOKUP(Tableau25791113[[#This Row],[PLACE QUIMPERLE]],PointsClassement[],2,FALSE)</f>
        <v xml:space="preserve"> </v>
      </c>
      <c r="K183" s="5" t="s">
        <v>2</v>
      </c>
      <c r="L183" s="9" t="str">
        <f>VLOOKUP(Tableau25791113[[#This Row],[PLACE ERGUE]],PointsClassement[],2,FALSE)</f>
        <v xml:space="preserve"> </v>
      </c>
      <c r="M183" s="5" t="s">
        <v>2</v>
      </c>
      <c r="N183" s="9" t="str">
        <f>VLOOKUP(Tableau25791113[[#This Row],[PLACE TREGUNC]],PointsClassement[],2,FALSE)</f>
        <v xml:space="preserve"> </v>
      </c>
      <c r="O183" s="5" t="s">
        <v>2</v>
      </c>
      <c r="P183" s="9" t="str">
        <f>VLOOKUP(Tableau25791113[[#This Row],[PLACE SCAER]],PointsClassement[],2,FALSE)</f>
        <v xml:space="preserve"> </v>
      </c>
      <c r="Q183" s="5" t="s">
        <v>2</v>
      </c>
      <c r="R183" s="9" t="str">
        <f>VLOOKUP(Tableau25791113[[#This Row],[PLACE GOUEZEC]],PointsClassement[],2,FALSE)</f>
        <v xml:space="preserve"> </v>
      </c>
      <c r="S183" s="7"/>
      <c r="T183" s="8">
        <f>SUM(F183,H183,J183,L183,N183,P183,R183,S183)</f>
        <v>0</v>
      </c>
    </row>
    <row r="184" spans="1:20" x14ac:dyDescent="0.3">
      <c r="A184">
        <v>179</v>
      </c>
      <c r="E184" s="3" t="s">
        <v>2</v>
      </c>
      <c r="F184" s="9" t="str">
        <f>VLOOKUP(Tableau25791113[[#This Row],[PLACE QUIMPER]],PointsClassement[],2,FALSE)</f>
        <v xml:space="preserve"> </v>
      </c>
      <c r="G184" s="5" t="s">
        <v>2</v>
      </c>
      <c r="H184" s="9" t="str">
        <f>VLOOKUP(Tableau25791113[[#This Row],[PLACE RIEC]],PointsClassement[],2,FALSE)</f>
        <v xml:space="preserve"> </v>
      </c>
      <c r="I184" s="5" t="s">
        <v>2</v>
      </c>
      <c r="J184" s="9" t="str">
        <f>VLOOKUP(Tableau25791113[[#This Row],[PLACE QUIMPERLE]],PointsClassement[],2,FALSE)</f>
        <v xml:space="preserve"> </v>
      </c>
      <c r="K184" s="5" t="s">
        <v>2</v>
      </c>
      <c r="L184" s="9" t="str">
        <f>VLOOKUP(Tableau25791113[[#This Row],[PLACE ERGUE]],PointsClassement[],2,FALSE)</f>
        <v xml:space="preserve"> </v>
      </c>
      <c r="M184" s="5" t="s">
        <v>2</v>
      </c>
      <c r="N184" s="9" t="str">
        <f>VLOOKUP(Tableau25791113[[#This Row],[PLACE TREGUNC]],PointsClassement[],2,FALSE)</f>
        <v xml:space="preserve"> </v>
      </c>
      <c r="O184" s="5" t="s">
        <v>2</v>
      </c>
      <c r="P184" s="9" t="str">
        <f>VLOOKUP(Tableau25791113[[#This Row],[PLACE SCAER]],PointsClassement[],2,FALSE)</f>
        <v xml:space="preserve"> </v>
      </c>
      <c r="Q184" s="5" t="s">
        <v>2</v>
      </c>
      <c r="R184" s="9" t="str">
        <f>VLOOKUP(Tableau25791113[[#This Row],[PLACE GOUEZEC]],PointsClassement[],2,FALSE)</f>
        <v xml:space="preserve"> </v>
      </c>
      <c r="S184" s="7"/>
      <c r="T184" s="8">
        <f>SUM(F184,H184,J184,L184,N184,P184,R184,S184)</f>
        <v>0</v>
      </c>
    </row>
    <row r="185" spans="1:20" x14ac:dyDescent="0.3">
      <c r="A185">
        <v>180</v>
      </c>
      <c r="E185" s="3" t="s">
        <v>2</v>
      </c>
      <c r="F185" s="9" t="str">
        <f>VLOOKUP(Tableau25791113[[#This Row],[PLACE QUIMPER]],PointsClassement[],2,FALSE)</f>
        <v xml:space="preserve"> </v>
      </c>
      <c r="G185" s="5" t="s">
        <v>2</v>
      </c>
      <c r="H185" s="9" t="str">
        <f>VLOOKUP(Tableau25791113[[#This Row],[PLACE RIEC]],PointsClassement[],2,FALSE)</f>
        <v xml:space="preserve"> </v>
      </c>
      <c r="I185" s="5" t="s">
        <v>2</v>
      </c>
      <c r="J185" s="9" t="str">
        <f>VLOOKUP(Tableau25791113[[#This Row],[PLACE QUIMPERLE]],PointsClassement[],2,FALSE)</f>
        <v xml:space="preserve"> </v>
      </c>
      <c r="K185" s="5" t="s">
        <v>2</v>
      </c>
      <c r="L185" s="9" t="str">
        <f>VLOOKUP(Tableau25791113[[#This Row],[PLACE ERGUE]],PointsClassement[],2,FALSE)</f>
        <v xml:space="preserve"> </v>
      </c>
      <c r="M185" s="5" t="s">
        <v>2</v>
      </c>
      <c r="N185" s="9" t="str">
        <f>VLOOKUP(Tableau25791113[[#This Row],[PLACE TREGUNC]],PointsClassement[],2,FALSE)</f>
        <v xml:space="preserve"> </v>
      </c>
      <c r="O185" s="5" t="s">
        <v>2</v>
      </c>
      <c r="P185" s="9" t="str">
        <f>VLOOKUP(Tableau25791113[[#This Row],[PLACE SCAER]],PointsClassement[],2,FALSE)</f>
        <v xml:space="preserve"> </v>
      </c>
      <c r="Q185" s="5" t="s">
        <v>2</v>
      </c>
      <c r="R185" s="9" t="str">
        <f>VLOOKUP(Tableau25791113[[#This Row],[PLACE GOUEZEC]],PointsClassement[],2,FALSE)</f>
        <v xml:space="preserve"> </v>
      </c>
      <c r="S185" s="7"/>
      <c r="T185" s="8">
        <f>SUM(F185,H185,J185,L185,N185,P185,R185,S185)</f>
        <v>0</v>
      </c>
    </row>
    <row r="186" spans="1:20" x14ac:dyDescent="0.3">
      <c r="A186">
        <v>181</v>
      </c>
      <c r="E186" s="3" t="s">
        <v>2</v>
      </c>
      <c r="F186" s="9" t="str">
        <f>VLOOKUP(Tableau25791113[[#This Row],[PLACE QUIMPER]],PointsClassement[],2,FALSE)</f>
        <v xml:space="preserve"> </v>
      </c>
      <c r="G186" s="5" t="s">
        <v>2</v>
      </c>
      <c r="H186" s="9" t="str">
        <f>VLOOKUP(Tableau25791113[[#This Row],[PLACE RIEC]],PointsClassement[],2,FALSE)</f>
        <v xml:space="preserve"> </v>
      </c>
      <c r="I186" s="5" t="s">
        <v>2</v>
      </c>
      <c r="J186" s="9" t="str">
        <f>VLOOKUP(Tableau25791113[[#This Row],[PLACE QUIMPERLE]],PointsClassement[],2,FALSE)</f>
        <v xml:space="preserve"> </v>
      </c>
      <c r="K186" s="5" t="s">
        <v>2</v>
      </c>
      <c r="L186" s="9" t="str">
        <f>VLOOKUP(Tableau25791113[[#This Row],[PLACE ERGUE]],PointsClassement[],2,FALSE)</f>
        <v xml:space="preserve"> </v>
      </c>
      <c r="M186" s="5" t="s">
        <v>2</v>
      </c>
      <c r="N186" s="9" t="str">
        <f>VLOOKUP(Tableau25791113[[#This Row],[PLACE TREGUNC]],PointsClassement[],2,FALSE)</f>
        <v xml:space="preserve"> </v>
      </c>
      <c r="O186" s="5" t="s">
        <v>2</v>
      </c>
      <c r="P186" s="9" t="str">
        <f>VLOOKUP(Tableau25791113[[#This Row],[PLACE SCAER]],PointsClassement[],2,FALSE)</f>
        <v xml:space="preserve"> </v>
      </c>
      <c r="Q186" s="5" t="s">
        <v>2</v>
      </c>
      <c r="R186" s="9" t="str">
        <f>VLOOKUP(Tableau25791113[[#This Row],[PLACE GOUEZEC]],PointsClassement[],2,FALSE)</f>
        <v xml:space="preserve"> </v>
      </c>
      <c r="S186" s="7"/>
      <c r="T186" s="8">
        <f>SUM(F186,H186,J186,L186,N186,P186,R186,S186)</f>
        <v>0</v>
      </c>
    </row>
    <row r="187" spans="1:20" x14ac:dyDescent="0.3">
      <c r="A187">
        <v>182</v>
      </c>
      <c r="E187" s="3" t="s">
        <v>2</v>
      </c>
      <c r="F187" s="9" t="str">
        <f>VLOOKUP(Tableau25791113[[#This Row],[PLACE QUIMPER]],PointsClassement[],2,FALSE)</f>
        <v xml:space="preserve"> </v>
      </c>
      <c r="G187" s="5" t="s">
        <v>2</v>
      </c>
      <c r="H187" s="9" t="str">
        <f>VLOOKUP(Tableau25791113[[#This Row],[PLACE RIEC]],PointsClassement[],2,FALSE)</f>
        <v xml:space="preserve"> </v>
      </c>
      <c r="I187" s="5" t="s">
        <v>2</v>
      </c>
      <c r="J187" s="9" t="str">
        <f>VLOOKUP(Tableau25791113[[#This Row],[PLACE QUIMPERLE]],PointsClassement[],2,FALSE)</f>
        <v xml:space="preserve"> </v>
      </c>
      <c r="K187" s="5" t="s">
        <v>2</v>
      </c>
      <c r="L187" s="9" t="str">
        <f>VLOOKUP(Tableau25791113[[#This Row],[PLACE ERGUE]],PointsClassement[],2,FALSE)</f>
        <v xml:space="preserve"> </v>
      </c>
      <c r="M187" s="5" t="s">
        <v>2</v>
      </c>
      <c r="N187" s="9" t="str">
        <f>VLOOKUP(Tableau25791113[[#This Row],[PLACE TREGUNC]],PointsClassement[],2,FALSE)</f>
        <v xml:space="preserve"> </v>
      </c>
      <c r="O187" s="5" t="s">
        <v>2</v>
      </c>
      <c r="P187" s="9" t="str">
        <f>VLOOKUP(Tableau25791113[[#This Row],[PLACE SCAER]],PointsClassement[],2,FALSE)</f>
        <v xml:space="preserve"> </v>
      </c>
      <c r="Q187" s="5" t="s">
        <v>2</v>
      </c>
      <c r="R187" s="9" t="str">
        <f>VLOOKUP(Tableau25791113[[#This Row],[PLACE GOUEZEC]],PointsClassement[],2,FALSE)</f>
        <v xml:space="preserve"> </v>
      </c>
      <c r="S187" s="7"/>
      <c r="T187" s="8">
        <f>SUM(F187,H187,J187,L187,N187,P187,R187,S187)</f>
        <v>0</v>
      </c>
    </row>
    <row r="188" spans="1:20" x14ac:dyDescent="0.3">
      <c r="A188">
        <v>183</v>
      </c>
      <c r="E188" s="3" t="s">
        <v>2</v>
      </c>
      <c r="F188" s="9" t="str">
        <f>VLOOKUP(Tableau25791113[[#This Row],[PLACE QUIMPER]],PointsClassement[],2,FALSE)</f>
        <v xml:space="preserve"> </v>
      </c>
      <c r="G188" s="5" t="s">
        <v>2</v>
      </c>
      <c r="H188" s="9" t="str">
        <f>VLOOKUP(Tableau25791113[[#This Row],[PLACE RIEC]],PointsClassement[],2,FALSE)</f>
        <v xml:space="preserve"> </v>
      </c>
      <c r="I188" s="5" t="s">
        <v>2</v>
      </c>
      <c r="J188" s="9" t="str">
        <f>VLOOKUP(Tableau25791113[[#This Row],[PLACE QUIMPERLE]],PointsClassement[],2,FALSE)</f>
        <v xml:space="preserve"> </v>
      </c>
      <c r="K188" s="5" t="s">
        <v>2</v>
      </c>
      <c r="L188" s="9" t="str">
        <f>VLOOKUP(Tableau25791113[[#This Row],[PLACE ERGUE]],PointsClassement[],2,FALSE)</f>
        <v xml:space="preserve"> </v>
      </c>
      <c r="M188" s="5" t="s">
        <v>2</v>
      </c>
      <c r="N188" s="9" t="str">
        <f>VLOOKUP(Tableau25791113[[#This Row],[PLACE TREGUNC]],PointsClassement[],2,FALSE)</f>
        <v xml:space="preserve"> </v>
      </c>
      <c r="O188" s="5" t="s">
        <v>2</v>
      </c>
      <c r="P188" s="9" t="str">
        <f>VLOOKUP(Tableau25791113[[#This Row],[PLACE SCAER]],PointsClassement[],2,FALSE)</f>
        <v xml:space="preserve"> </v>
      </c>
      <c r="Q188" s="5" t="s">
        <v>2</v>
      </c>
      <c r="R188" s="9" t="str">
        <f>VLOOKUP(Tableau25791113[[#This Row],[PLACE GOUEZEC]],PointsClassement[],2,FALSE)</f>
        <v xml:space="preserve"> </v>
      </c>
      <c r="S188" s="7"/>
      <c r="T188" s="8">
        <f>SUM(F188,H188,J188,L188,N188,P188,R188,S188)</f>
        <v>0</v>
      </c>
    </row>
    <row r="189" spans="1:20" x14ac:dyDescent="0.3">
      <c r="A189">
        <v>184</v>
      </c>
      <c r="E189" s="3" t="s">
        <v>2</v>
      </c>
      <c r="F189" s="9" t="str">
        <f>VLOOKUP(Tableau25791113[[#This Row],[PLACE QUIMPER]],PointsClassement[],2,FALSE)</f>
        <v xml:space="preserve"> </v>
      </c>
      <c r="G189" s="5" t="s">
        <v>2</v>
      </c>
      <c r="H189" s="9" t="str">
        <f>VLOOKUP(Tableau25791113[[#This Row],[PLACE RIEC]],PointsClassement[],2,FALSE)</f>
        <v xml:space="preserve"> </v>
      </c>
      <c r="I189" s="5" t="s">
        <v>2</v>
      </c>
      <c r="J189" s="9" t="str">
        <f>VLOOKUP(Tableau25791113[[#This Row],[PLACE QUIMPERLE]],PointsClassement[],2,FALSE)</f>
        <v xml:space="preserve"> </v>
      </c>
      <c r="K189" s="5" t="s">
        <v>2</v>
      </c>
      <c r="L189" s="9" t="str">
        <f>VLOOKUP(Tableau25791113[[#This Row],[PLACE ERGUE]],PointsClassement[],2,FALSE)</f>
        <v xml:space="preserve"> </v>
      </c>
      <c r="M189" s="5" t="s">
        <v>2</v>
      </c>
      <c r="N189" s="9" t="str">
        <f>VLOOKUP(Tableau25791113[[#This Row],[PLACE TREGUNC]],PointsClassement[],2,FALSE)</f>
        <v xml:space="preserve"> </v>
      </c>
      <c r="O189" s="5" t="s">
        <v>2</v>
      </c>
      <c r="P189" s="9" t="str">
        <f>VLOOKUP(Tableau25791113[[#This Row],[PLACE SCAER]],PointsClassement[],2,FALSE)</f>
        <v xml:space="preserve"> </v>
      </c>
      <c r="Q189" s="5" t="s">
        <v>2</v>
      </c>
      <c r="R189" s="9" t="str">
        <f>VLOOKUP(Tableau25791113[[#This Row],[PLACE GOUEZEC]],PointsClassement[],2,FALSE)</f>
        <v xml:space="preserve"> </v>
      </c>
      <c r="S189" s="7"/>
      <c r="T189" s="8">
        <f>SUM(F189,H189,J189,L189,N189,P189,R189,S189)</f>
        <v>0</v>
      </c>
    </row>
    <row r="190" spans="1:20" x14ac:dyDescent="0.3">
      <c r="A190">
        <v>185</v>
      </c>
      <c r="E190" s="3" t="s">
        <v>2</v>
      </c>
      <c r="F190" s="9" t="str">
        <f>VLOOKUP(Tableau25791113[[#This Row],[PLACE QUIMPER]],PointsClassement[],2,FALSE)</f>
        <v xml:space="preserve"> </v>
      </c>
      <c r="G190" s="5" t="s">
        <v>2</v>
      </c>
      <c r="H190" s="9" t="str">
        <f>VLOOKUP(Tableau25791113[[#This Row],[PLACE RIEC]],PointsClassement[],2,FALSE)</f>
        <v xml:space="preserve"> </v>
      </c>
      <c r="I190" s="5" t="s">
        <v>2</v>
      </c>
      <c r="J190" s="9" t="str">
        <f>VLOOKUP(Tableau25791113[[#This Row],[PLACE QUIMPERLE]],PointsClassement[],2,FALSE)</f>
        <v xml:space="preserve"> </v>
      </c>
      <c r="K190" s="5" t="s">
        <v>2</v>
      </c>
      <c r="L190" s="9" t="str">
        <f>VLOOKUP(Tableau25791113[[#This Row],[PLACE ERGUE]],PointsClassement[],2,FALSE)</f>
        <v xml:space="preserve"> </v>
      </c>
      <c r="M190" s="5" t="s">
        <v>2</v>
      </c>
      <c r="N190" s="9" t="str">
        <f>VLOOKUP(Tableau25791113[[#This Row],[PLACE TREGUNC]],PointsClassement[],2,FALSE)</f>
        <v xml:space="preserve"> </v>
      </c>
      <c r="O190" s="5" t="s">
        <v>2</v>
      </c>
      <c r="P190" s="9" t="str">
        <f>VLOOKUP(Tableau25791113[[#This Row],[PLACE SCAER]],PointsClassement[],2,FALSE)</f>
        <v xml:space="preserve"> </v>
      </c>
      <c r="Q190" s="5" t="s">
        <v>2</v>
      </c>
      <c r="R190" s="9" t="str">
        <f>VLOOKUP(Tableau25791113[[#This Row],[PLACE GOUEZEC]],PointsClassement[],2,FALSE)</f>
        <v xml:space="preserve"> </v>
      </c>
      <c r="S190" s="7"/>
      <c r="T190" s="8">
        <f>SUM(F190,H190,J190,L190,N190,P190,R190,S190)</f>
        <v>0</v>
      </c>
    </row>
    <row r="191" spans="1:20" x14ac:dyDescent="0.3">
      <c r="A191">
        <v>186</v>
      </c>
      <c r="E191" s="3" t="s">
        <v>2</v>
      </c>
      <c r="F191" s="9" t="str">
        <f>VLOOKUP(Tableau25791113[[#This Row],[PLACE QUIMPER]],PointsClassement[],2,FALSE)</f>
        <v xml:space="preserve"> </v>
      </c>
      <c r="G191" s="5" t="s">
        <v>2</v>
      </c>
      <c r="H191" s="9" t="str">
        <f>VLOOKUP(Tableau25791113[[#This Row],[PLACE RIEC]],PointsClassement[],2,FALSE)</f>
        <v xml:space="preserve"> </v>
      </c>
      <c r="I191" s="5" t="s">
        <v>2</v>
      </c>
      <c r="J191" s="9" t="str">
        <f>VLOOKUP(Tableau25791113[[#This Row],[PLACE QUIMPERLE]],PointsClassement[],2,FALSE)</f>
        <v xml:space="preserve"> </v>
      </c>
      <c r="K191" s="5" t="s">
        <v>2</v>
      </c>
      <c r="L191" s="9" t="str">
        <f>VLOOKUP(Tableau25791113[[#This Row],[PLACE ERGUE]],PointsClassement[],2,FALSE)</f>
        <v xml:space="preserve"> </v>
      </c>
      <c r="M191" s="5" t="s">
        <v>2</v>
      </c>
      <c r="N191" s="9" t="str">
        <f>VLOOKUP(Tableau25791113[[#This Row],[PLACE TREGUNC]],PointsClassement[],2,FALSE)</f>
        <v xml:space="preserve"> </v>
      </c>
      <c r="O191" s="5" t="s">
        <v>2</v>
      </c>
      <c r="P191" s="9" t="str">
        <f>VLOOKUP(Tableau25791113[[#This Row],[PLACE SCAER]],PointsClassement[],2,FALSE)</f>
        <v xml:space="preserve"> </v>
      </c>
      <c r="Q191" s="5" t="s">
        <v>2</v>
      </c>
      <c r="R191" s="9" t="str">
        <f>VLOOKUP(Tableau25791113[[#This Row],[PLACE GOUEZEC]],PointsClassement[],2,FALSE)</f>
        <v xml:space="preserve"> </v>
      </c>
      <c r="S191" s="7"/>
      <c r="T191" s="8">
        <f>SUM(F191,H191,J191,L191,N191,P191,R191,S191)</f>
        <v>0</v>
      </c>
    </row>
    <row r="192" spans="1:20" x14ac:dyDescent="0.3">
      <c r="A192">
        <v>187</v>
      </c>
      <c r="E192" s="3" t="s">
        <v>2</v>
      </c>
      <c r="F192" s="9" t="str">
        <f>VLOOKUP(Tableau25791113[[#This Row],[PLACE QUIMPER]],PointsClassement[],2,FALSE)</f>
        <v xml:space="preserve"> </v>
      </c>
      <c r="G192" s="5" t="s">
        <v>2</v>
      </c>
      <c r="H192" s="9" t="str">
        <f>VLOOKUP(Tableau25791113[[#This Row],[PLACE RIEC]],PointsClassement[],2,FALSE)</f>
        <v xml:space="preserve"> </v>
      </c>
      <c r="I192" s="5" t="s">
        <v>2</v>
      </c>
      <c r="J192" s="9" t="str">
        <f>VLOOKUP(Tableau25791113[[#This Row],[PLACE QUIMPERLE]],PointsClassement[],2,FALSE)</f>
        <v xml:space="preserve"> </v>
      </c>
      <c r="K192" s="5" t="s">
        <v>2</v>
      </c>
      <c r="L192" s="9" t="str">
        <f>VLOOKUP(Tableau25791113[[#This Row],[PLACE ERGUE]],PointsClassement[],2,FALSE)</f>
        <v xml:space="preserve"> </v>
      </c>
      <c r="M192" s="5" t="s">
        <v>2</v>
      </c>
      <c r="N192" s="9" t="str">
        <f>VLOOKUP(Tableau25791113[[#This Row],[PLACE TREGUNC]],PointsClassement[],2,FALSE)</f>
        <v xml:space="preserve"> </v>
      </c>
      <c r="O192" s="5" t="s">
        <v>2</v>
      </c>
      <c r="P192" s="9" t="str">
        <f>VLOOKUP(Tableau25791113[[#This Row],[PLACE SCAER]],PointsClassement[],2,FALSE)</f>
        <v xml:space="preserve"> </v>
      </c>
      <c r="Q192" s="5" t="s">
        <v>2</v>
      </c>
      <c r="R192" s="9" t="str">
        <f>VLOOKUP(Tableau25791113[[#This Row],[PLACE GOUEZEC]],PointsClassement[],2,FALSE)</f>
        <v xml:space="preserve"> </v>
      </c>
      <c r="S192" s="7"/>
      <c r="T192" s="8">
        <f>SUM(F192,H192,J192,L192,N192,P192,R192,S192)</f>
        <v>0</v>
      </c>
    </row>
    <row r="193" spans="1:20" x14ac:dyDescent="0.3">
      <c r="A193">
        <v>188</v>
      </c>
      <c r="E193" s="3" t="s">
        <v>2</v>
      </c>
      <c r="F193" s="9" t="str">
        <f>VLOOKUP(Tableau25791113[[#This Row],[PLACE QUIMPER]],PointsClassement[],2,FALSE)</f>
        <v xml:space="preserve"> </v>
      </c>
      <c r="G193" s="5" t="s">
        <v>2</v>
      </c>
      <c r="H193" s="9" t="str">
        <f>VLOOKUP(Tableau25791113[[#This Row],[PLACE RIEC]],PointsClassement[],2,FALSE)</f>
        <v xml:space="preserve"> </v>
      </c>
      <c r="I193" s="5" t="s">
        <v>2</v>
      </c>
      <c r="J193" s="9" t="str">
        <f>VLOOKUP(Tableau25791113[[#This Row],[PLACE QUIMPERLE]],PointsClassement[],2,FALSE)</f>
        <v xml:space="preserve"> </v>
      </c>
      <c r="K193" s="5" t="s">
        <v>2</v>
      </c>
      <c r="L193" s="9" t="str">
        <f>VLOOKUP(Tableau25791113[[#This Row],[PLACE ERGUE]],PointsClassement[],2,FALSE)</f>
        <v xml:space="preserve"> </v>
      </c>
      <c r="M193" s="5" t="s">
        <v>2</v>
      </c>
      <c r="N193" s="9" t="str">
        <f>VLOOKUP(Tableau25791113[[#This Row],[PLACE TREGUNC]],PointsClassement[],2,FALSE)</f>
        <v xml:space="preserve"> </v>
      </c>
      <c r="O193" s="5" t="s">
        <v>2</v>
      </c>
      <c r="P193" s="9" t="str">
        <f>VLOOKUP(Tableau25791113[[#This Row],[PLACE SCAER]],PointsClassement[],2,FALSE)</f>
        <v xml:space="preserve"> </v>
      </c>
      <c r="Q193" s="5" t="s">
        <v>2</v>
      </c>
      <c r="R193" s="9" t="str">
        <f>VLOOKUP(Tableau25791113[[#This Row],[PLACE GOUEZEC]],PointsClassement[],2,FALSE)</f>
        <v xml:space="preserve"> </v>
      </c>
      <c r="S193" s="7"/>
      <c r="T193" s="8">
        <f>SUM(F193,H193,J193,L193,N193,P193,R193,S193)</f>
        <v>0</v>
      </c>
    </row>
    <row r="194" spans="1:20" x14ac:dyDescent="0.3">
      <c r="A194">
        <v>189</v>
      </c>
      <c r="E194" s="3" t="s">
        <v>2</v>
      </c>
      <c r="F194" s="9" t="str">
        <f>VLOOKUP(Tableau25791113[[#This Row],[PLACE QUIMPER]],PointsClassement[],2,FALSE)</f>
        <v xml:space="preserve"> </v>
      </c>
      <c r="G194" s="5" t="s">
        <v>2</v>
      </c>
      <c r="H194" s="9" t="str">
        <f>VLOOKUP(Tableau25791113[[#This Row],[PLACE RIEC]],PointsClassement[],2,FALSE)</f>
        <v xml:space="preserve"> </v>
      </c>
      <c r="I194" s="5" t="s">
        <v>2</v>
      </c>
      <c r="J194" s="9" t="str">
        <f>VLOOKUP(Tableau25791113[[#This Row],[PLACE QUIMPERLE]],PointsClassement[],2,FALSE)</f>
        <v xml:space="preserve"> </v>
      </c>
      <c r="K194" s="5" t="s">
        <v>2</v>
      </c>
      <c r="L194" s="9" t="str">
        <f>VLOOKUP(Tableau25791113[[#This Row],[PLACE ERGUE]],PointsClassement[],2,FALSE)</f>
        <v xml:space="preserve"> </v>
      </c>
      <c r="M194" s="5" t="s">
        <v>2</v>
      </c>
      <c r="N194" s="9" t="str">
        <f>VLOOKUP(Tableau25791113[[#This Row],[PLACE TREGUNC]],PointsClassement[],2,FALSE)</f>
        <v xml:space="preserve"> </v>
      </c>
      <c r="O194" s="5" t="s">
        <v>2</v>
      </c>
      <c r="P194" s="9" t="str">
        <f>VLOOKUP(Tableau25791113[[#This Row],[PLACE SCAER]],PointsClassement[],2,FALSE)</f>
        <v xml:space="preserve"> </v>
      </c>
      <c r="Q194" s="5" t="s">
        <v>2</v>
      </c>
      <c r="R194" s="9" t="str">
        <f>VLOOKUP(Tableau25791113[[#This Row],[PLACE GOUEZEC]],PointsClassement[],2,FALSE)</f>
        <v xml:space="preserve"> </v>
      </c>
      <c r="S194" s="7"/>
      <c r="T194" s="8">
        <f>SUM(F194,H194,J194,L194,N194,P194,R194,S194)</f>
        <v>0</v>
      </c>
    </row>
    <row r="195" spans="1:20" x14ac:dyDescent="0.3">
      <c r="A195">
        <v>190</v>
      </c>
      <c r="E195" s="3" t="s">
        <v>2</v>
      </c>
      <c r="F195" s="9" t="str">
        <f>VLOOKUP(Tableau25791113[[#This Row],[PLACE QUIMPER]],PointsClassement[],2,FALSE)</f>
        <v xml:space="preserve"> </v>
      </c>
      <c r="G195" s="5" t="s">
        <v>2</v>
      </c>
      <c r="H195" s="9" t="str">
        <f>VLOOKUP(Tableau25791113[[#This Row],[PLACE RIEC]],PointsClassement[],2,FALSE)</f>
        <v xml:space="preserve"> </v>
      </c>
      <c r="I195" s="5" t="s">
        <v>2</v>
      </c>
      <c r="J195" s="9" t="str">
        <f>VLOOKUP(Tableau25791113[[#This Row],[PLACE QUIMPERLE]],PointsClassement[],2,FALSE)</f>
        <v xml:space="preserve"> </v>
      </c>
      <c r="K195" s="5" t="s">
        <v>2</v>
      </c>
      <c r="L195" s="9" t="str">
        <f>VLOOKUP(Tableau25791113[[#This Row],[PLACE ERGUE]],PointsClassement[],2,FALSE)</f>
        <v xml:space="preserve"> </v>
      </c>
      <c r="M195" s="5" t="s">
        <v>2</v>
      </c>
      <c r="N195" s="9" t="str">
        <f>VLOOKUP(Tableau25791113[[#This Row],[PLACE TREGUNC]],PointsClassement[],2,FALSE)</f>
        <v xml:space="preserve"> </v>
      </c>
      <c r="O195" s="5" t="s">
        <v>2</v>
      </c>
      <c r="P195" s="9" t="str">
        <f>VLOOKUP(Tableau25791113[[#This Row],[PLACE SCAER]],PointsClassement[],2,FALSE)</f>
        <v xml:space="preserve"> </v>
      </c>
      <c r="Q195" s="5" t="s">
        <v>2</v>
      </c>
      <c r="R195" s="9" t="str">
        <f>VLOOKUP(Tableau25791113[[#This Row],[PLACE GOUEZEC]],PointsClassement[],2,FALSE)</f>
        <v xml:space="preserve"> </v>
      </c>
      <c r="S195" s="7"/>
      <c r="T195" s="8">
        <f>SUM(F195,H195,J195,L195,N195,P195,R195,S195)</f>
        <v>0</v>
      </c>
    </row>
    <row r="196" spans="1:20" x14ac:dyDescent="0.3">
      <c r="A196">
        <v>191</v>
      </c>
      <c r="E196" s="3" t="s">
        <v>2</v>
      </c>
      <c r="F196" s="9" t="str">
        <f>VLOOKUP(Tableau25791113[[#This Row],[PLACE QUIMPER]],PointsClassement[],2,FALSE)</f>
        <v xml:space="preserve"> </v>
      </c>
      <c r="G196" s="5" t="s">
        <v>2</v>
      </c>
      <c r="H196" s="9" t="str">
        <f>VLOOKUP(Tableau25791113[[#This Row],[PLACE RIEC]],PointsClassement[],2,FALSE)</f>
        <v xml:space="preserve"> </v>
      </c>
      <c r="I196" s="5" t="s">
        <v>2</v>
      </c>
      <c r="J196" s="9" t="str">
        <f>VLOOKUP(Tableau25791113[[#This Row],[PLACE QUIMPERLE]],PointsClassement[],2,FALSE)</f>
        <v xml:space="preserve"> </v>
      </c>
      <c r="K196" s="5" t="s">
        <v>2</v>
      </c>
      <c r="L196" s="9" t="str">
        <f>VLOOKUP(Tableau25791113[[#This Row],[PLACE ERGUE]],PointsClassement[],2,FALSE)</f>
        <v xml:space="preserve"> </v>
      </c>
      <c r="M196" s="5" t="s">
        <v>2</v>
      </c>
      <c r="N196" s="9" t="str">
        <f>VLOOKUP(Tableau25791113[[#This Row],[PLACE TREGUNC]],PointsClassement[],2,FALSE)</f>
        <v xml:space="preserve"> </v>
      </c>
      <c r="O196" s="5" t="s">
        <v>2</v>
      </c>
      <c r="P196" s="9" t="str">
        <f>VLOOKUP(Tableau25791113[[#This Row],[PLACE SCAER]],PointsClassement[],2,FALSE)</f>
        <v xml:space="preserve"> </v>
      </c>
      <c r="Q196" s="5" t="s">
        <v>2</v>
      </c>
      <c r="R196" s="9" t="str">
        <f>VLOOKUP(Tableau25791113[[#This Row],[PLACE GOUEZEC]],PointsClassement[],2,FALSE)</f>
        <v xml:space="preserve"> </v>
      </c>
      <c r="S196" s="7"/>
      <c r="T196" s="8">
        <f>SUM(F196,H196,J196,L196,N196,P196,R196,S196)</f>
        <v>0</v>
      </c>
    </row>
    <row r="197" spans="1:20" x14ac:dyDescent="0.3">
      <c r="A197">
        <v>192</v>
      </c>
      <c r="E197" s="3" t="s">
        <v>2</v>
      </c>
      <c r="F197" s="9" t="str">
        <f>VLOOKUP(Tableau25791113[[#This Row],[PLACE QUIMPER]],PointsClassement[],2,FALSE)</f>
        <v xml:space="preserve"> </v>
      </c>
      <c r="G197" s="5" t="s">
        <v>2</v>
      </c>
      <c r="H197" s="9" t="str">
        <f>VLOOKUP(Tableau25791113[[#This Row],[PLACE RIEC]],PointsClassement[],2,FALSE)</f>
        <v xml:space="preserve"> </v>
      </c>
      <c r="I197" s="5" t="s">
        <v>2</v>
      </c>
      <c r="J197" s="9" t="str">
        <f>VLOOKUP(Tableau25791113[[#This Row],[PLACE QUIMPERLE]],PointsClassement[],2,FALSE)</f>
        <v xml:space="preserve"> </v>
      </c>
      <c r="K197" s="5" t="s">
        <v>2</v>
      </c>
      <c r="L197" s="9" t="str">
        <f>VLOOKUP(Tableau25791113[[#This Row],[PLACE ERGUE]],PointsClassement[],2,FALSE)</f>
        <v xml:space="preserve"> </v>
      </c>
      <c r="M197" s="5" t="s">
        <v>2</v>
      </c>
      <c r="N197" s="9" t="str">
        <f>VLOOKUP(Tableau25791113[[#This Row],[PLACE TREGUNC]],PointsClassement[],2,FALSE)</f>
        <v xml:space="preserve"> </v>
      </c>
      <c r="O197" s="5" t="s">
        <v>2</v>
      </c>
      <c r="P197" s="9" t="str">
        <f>VLOOKUP(Tableau25791113[[#This Row],[PLACE SCAER]],PointsClassement[],2,FALSE)</f>
        <v xml:space="preserve"> </v>
      </c>
      <c r="Q197" s="5" t="s">
        <v>2</v>
      </c>
      <c r="R197" s="9" t="str">
        <f>VLOOKUP(Tableau25791113[[#This Row],[PLACE GOUEZEC]],PointsClassement[],2,FALSE)</f>
        <v xml:space="preserve"> </v>
      </c>
      <c r="S197" s="7"/>
      <c r="T197" s="8">
        <f>SUM(F197,H197,J197,L197,N197,P197,R197,S197)</f>
        <v>0</v>
      </c>
    </row>
    <row r="198" spans="1:20" x14ac:dyDescent="0.3">
      <c r="A198">
        <v>193</v>
      </c>
      <c r="E198" s="3" t="s">
        <v>2</v>
      </c>
      <c r="F198" s="9" t="str">
        <f>VLOOKUP(Tableau25791113[[#This Row],[PLACE QUIMPER]],PointsClassement[],2,FALSE)</f>
        <v xml:space="preserve"> </v>
      </c>
      <c r="G198" s="5" t="s">
        <v>2</v>
      </c>
      <c r="H198" s="9" t="str">
        <f>VLOOKUP(Tableau25791113[[#This Row],[PLACE RIEC]],PointsClassement[],2,FALSE)</f>
        <v xml:space="preserve"> </v>
      </c>
      <c r="I198" s="5" t="s">
        <v>2</v>
      </c>
      <c r="J198" s="9" t="str">
        <f>VLOOKUP(Tableau25791113[[#This Row],[PLACE QUIMPERLE]],PointsClassement[],2,FALSE)</f>
        <v xml:space="preserve"> </v>
      </c>
      <c r="K198" s="5" t="s">
        <v>2</v>
      </c>
      <c r="L198" s="9" t="str">
        <f>VLOOKUP(Tableau25791113[[#This Row],[PLACE ERGUE]],PointsClassement[],2,FALSE)</f>
        <v xml:space="preserve"> </v>
      </c>
      <c r="M198" s="5" t="s">
        <v>2</v>
      </c>
      <c r="N198" s="9" t="str">
        <f>VLOOKUP(Tableau25791113[[#This Row],[PLACE TREGUNC]],PointsClassement[],2,FALSE)</f>
        <v xml:space="preserve"> </v>
      </c>
      <c r="O198" s="5" t="s">
        <v>2</v>
      </c>
      <c r="P198" s="9" t="str">
        <f>VLOOKUP(Tableau25791113[[#This Row],[PLACE SCAER]],PointsClassement[],2,FALSE)</f>
        <v xml:space="preserve"> </v>
      </c>
      <c r="Q198" s="5" t="s">
        <v>2</v>
      </c>
      <c r="R198" s="9" t="str">
        <f>VLOOKUP(Tableau25791113[[#This Row],[PLACE GOUEZEC]],PointsClassement[],2,FALSE)</f>
        <v xml:space="preserve"> </v>
      </c>
      <c r="S198" s="7"/>
      <c r="T198" s="8">
        <f>SUM(F198,H198,J198,L198,N198,P198,R198,S198)</f>
        <v>0</v>
      </c>
    </row>
    <row r="199" spans="1:20" x14ac:dyDescent="0.3">
      <c r="A199">
        <v>194</v>
      </c>
      <c r="E199" s="3" t="s">
        <v>2</v>
      </c>
      <c r="F199" s="9" t="str">
        <f>VLOOKUP(Tableau25791113[[#This Row],[PLACE QUIMPER]],PointsClassement[],2,FALSE)</f>
        <v xml:space="preserve"> </v>
      </c>
      <c r="G199" s="5" t="s">
        <v>2</v>
      </c>
      <c r="H199" s="9" t="str">
        <f>VLOOKUP(Tableau25791113[[#This Row],[PLACE RIEC]],PointsClassement[],2,FALSE)</f>
        <v xml:space="preserve"> </v>
      </c>
      <c r="I199" s="5" t="s">
        <v>2</v>
      </c>
      <c r="J199" s="9" t="str">
        <f>VLOOKUP(Tableau25791113[[#This Row],[PLACE QUIMPERLE]],PointsClassement[],2,FALSE)</f>
        <v xml:space="preserve"> </v>
      </c>
      <c r="K199" s="5" t="s">
        <v>2</v>
      </c>
      <c r="L199" s="9" t="str">
        <f>VLOOKUP(Tableau25791113[[#This Row],[PLACE ERGUE]],PointsClassement[],2,FALSE)</f>
        <v xml:space="preserve"> </v>
      </c>
      <c r="M199" s="5" t="s">
        <v>2</v>
      </c>
      <c r="N199" s="9" t="str">
        <f>VLOOKUP(Tableau25791113[[#This Row],[PLACE TREGUNC]],PointsClassement[],2,FALSE)</f>
        <v xml:space="preserve"> </v>
      </c>
      <c r="O199" s="5" t="s">
        <v>2</v>
      </c>
      <c r="P199" s="9" t="str">
        <f>VLOOKUP(Tableau25791113[[#This Row],[PLACE SCAER]],PointsClassement[],2,FALSE)</f>
        <v xml:space="preserve"> </v>
      </c>
      <c r="Q199" s="5" t="s">
        <v>2</v>
      </c>
      <c r="R199" s="9" t="str">
        <f>VLOOKUP(Tableau25791113[[#This Row],[PLACE GOUEZEC]],PointsClassement[],2,FALSE)</f>
        <v xml:space="preserve"> </v>
      </c>
      <c r="S199" s="7"/>
      <c r="T199" s="8">
        <f>SUM(F199,H199,J199,L199,N199,P199,R199,S199)</f>
        <v>0</v>
      </c>
    </row>
    <row r="200" spans="1:20" x14ac:dyDescent="0.3">
      <c r="A200">
        <v>195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>
    <pageSetUpPr fitToPage="1"/>
  </sheetPr>
  <dimension ref="A1:T55"/>
  <sheetViews>
    <sheetView workbookViewId="0">
      <pane xSplit="4" ySplit="5" topLeftCell="E6" activePane="bottomRight" state="frozenSplit"/>
      <selection pane="topRight" activeCell="E1" sqref="E1"/>
      <selection pane="bottomLeft" activeCell="A6" sqref="A6"/>
      <selection pane="bottomRight" activeCell="T16" sqref="A1:T16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36</v>
      </c>
    </row>
    <row r="3" spans="1:20" ht="21" x14ac:dyDescent="0.4">
      <c r="B3" s="2" t="s">
        <v>31</v>
      </c>
    </row>
    <row r="4" spans="1:20" x14ac:dyDescent="0.3">
      <c r="E4" s="34" t="s">
        <v>5</v>
      </c>
      <c r="F4" s="34"/>
      <c r="G4" s="34" t="s">
        <v>6</v>
      </c>
      <c r="H4" s="34"/>
      <c r="I4" s="34" t="s">
        <v>7</v>
      </c>
      <c r="J4" s="34"/>
      <c r="K4" s="34" t="s">
        <v>8</v>
      </c>
      <c r="L4" s="34"/>
      <c r="M4" s="34" t="s">
        <v>9</v>
      </c>
      <c r="N4" s="34"/>
      <c r="O4" s="34" t="s">
        <v>10</v>
      </c>
      <c r="P4" s="34"/>
      <c r="Q4" s="34" t="s">
        <v>11</v>
      </c>
      <c r="R4" s="34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359</v>
      </c>
      <c r="C6" t="s">
        <v>360</v>
      </c>
      <c r="D6" t="s">
        <v>307</v>
      </c>
      <c r="E6" s="3">
        <v>2</v>
      </c>
      <c r="F6" s="9">
        <f>VLOOKUP(Tableau2568101214[[#This Row],[PLACE QUIMPER]],PointsClassement[],2,FALSE)</f>
        <v>95</v>
      </c>
      <c r="G6" s="5">
        <v>2</v>
      </c>
      <c r="H6" s="9">
        <f>VLOOKUP(Tableau2568101214[[#This Row],[PLACE RIEC]],PointsClassement[],2,FALSE)</f>
        <v>95</v>
      </c>
      <c r="I6" s="5">
        <v>2</v>
      </c>
      <c r="J6" s="9">
        <f>VLOOKUP(Tableau2568101214[[#This Row],[PLACE QUIMPERLE]],PointsClassement[],2,FALSE)</f>
        <v>95</v>
      </c>
      <c r="K6" s="5">
        <v>2</v>
      </c>
      <c r="L6" s="9">
        <f>VLOOKUP(Tableau2568101214[[#This Row],[PLACE ERGUE]],PointsClassement[],2,FALSE)</f>
        <v>95</v>
      </c>
      <c r="M6" s="5" t="s">
        <v>2</v>
      </c>
      <c r="N6" s="9" t="str">
        <f>VLOOKUP(Tableau2568101214[[#This Row],[PLACE TREGUNC]],PointsClassement[],2,FALSE)</f>
        <v xml:space="preserve"> </v>
      </c>
      <c r="O6" s="5" t="s">
        <v>2</v>
      </c>
      <c r="P6" s="9" t="str">
        <f>VLOOKUP(Tableau2568101214[[#This Row],[PLACE SCAER]],PointsClassement[],2,FALSE)</f>
        <v xml:space="preserve"> </v>
      </c>
      <c r="Q6" s="5" t="s">
        <v>2</v>
      </c>
      <c r="R6" s="9" t="str">
        <f>VLOOKUP(Tableau2568101214[[#This Row],[PLACE GOUEZEC]],PointsClassement[],2,FALSE)</f>
        <v xml:space="preserve"> </v>
      </c>
      <c r="S6" s="7"/>
      <c r="T6" s="8">
        <f>SUM(F6,H6,J6,L6,N6,P6,R6,S6)</f>
        <v>380</v>
      </c>
    </row>
    <row r="7" spans="1:20" x14ac:dyDescent="0.3">
      <c r="A7">
        <v>2</v>
      </c>
      <c r="B7" t="s">
        <v>294</v>
      </c>
      <c r="C7" t="s">
        <v>350</v>
      </c>
      <c r="D7" t="s">
        <v>95</v>
      </c>
      <c r="E7" s="3">
        <v>1</v>
      </c>
      <c r="F7" s="9">
        <f>VLOOKUP(Tableau2568101214[[#This Row],[PLACE QUIMPER]],PointsClassement[],2,FALSE)</f>
        <v>100</v>
      </c>
      <c r="G7" s="5" t="s">
        <v>2</v>
      </c>
      <c r="H7" s="9" t="str">
        <f>VLOOKUP(Tableau2568101214[[#This Row],[PLACE RIEC]],PointsClassement[],2,FALSE)</f>
        <v xml:space="preserve"> </v>
      </c>
      <c r="I7" s="5">
        <v>1</v>
      </c>
      <c r="J7" s="9">
        <f>VLOOKUP(Tableau2568101214[[#This Row],[PLACE QUIMPERLE]],PointsClassement[],2,FALSE)</f>
        <v>100</v>
      </c>
      <c r="K7" s="5">
        <v>1</v>
      </c>
      <c r="L7" s="9">
        <f>VLOOKUP(Tableau2568101214[[#This Row],[PLACE ERGUE]],PointsClassement[],2,FALSE)</f>
        <v>100</v>
      </c>
      <c r="M7" s="5" t="s">
        <v>2</v>
      </c>
      <c r="N7" s="9" t="str">
        <f>VLOOKUP(Tableau2568101214[[#This Row],[PLACE TREGUNC]],PointsClassement[],2,FALSE)</f>
        <v xml:space="preserve"> </v>
      </c>
      <c r="O7" s="5" t="s">
        <v>2</v>
      </c>
      <c r="P7" s="9" t="str">
        <f>VLOOKUP(Tableau2568101214[[#This Row],[PLACE SCAER]],PointsClassement[],2,FALSE)</f>
        <v xml:space="preserve"> </v>
      </c>
      <c r="Q7" s="5" t="s">
        <v>2</v>
      </c>
      <c r="R7" s="9" t="str">
        <f>VLOOKUP(Tableau2568101214[[#This Row],[PLACE GOUEZEC]],PointsClassement[],2,FALSE)</f>
        <v xml:space="preserve"> </v>
      </c>
      <c r="S7" s="7">
        <v>0</v>
      </c>
      <c r="T7" s="8">
        <f>SUM(F7,H7,J7,L7,N7,P7,R7,S7)</f>
        <v>300</v>
      </c>
    </row>
    <row r="8" spans="1:20" x14ac:dyDescent="0.3">
      <c r="A8">
        <v>3</v>
      </c>
      <c r="B8" t="s">
        <v>518</v>
      </c>
      <c r="C8" t="s">
        <v>519</v>
      </c>
      <c r="D8" t="s">
        <v>114</v>
      </c>
      <c r="E8" s="3" t="s">
        <v>2</v>
      </c>
      <c r="F8" s="9" t="str">
        <f>VLOOKUP(Tableau2568101214[[#This Row],[PLACE QUIMPER]],PointsClassement[],2,FALSE)</f>
        <v xml:space="preserve"> </v>
      </c>
      <c r="G8" s="5" t="s">
        <v>2</v>
      </c>
      <c r="H8" s="9" t="str">
        <f>VLOOKUP(Tableau2568101214[[#This Row],[PLACE RIEC]],PointsClassement[],2,FALSE)</f>
        <v xml:space="preserve"> </v>
      </c>
      <c r="I8" s="5">
        <v>3</v>
      </c>
      <c r="J8" s="9">
        <f>VLOOKUP(Tableau2568101214[[#This Row],[PLACE QUIMPERLE]],PointsClassement[],2,FALSE)</f>
        <v>90</v>
      </c>
      <c r="K8" s="5">
        <v>3</v>
      </c>
      <c r="L8" s="9">
        <f>VLOOKUP(Tableau2568101214[[#This Row],[PLACE ERGUE]],PointsClassement[],2,FALSE)</f>
        <v>90</v>
      </c>
      <c r="M8" s="5">
        <v>2</v>
      </c>
      <c r="N8" s="9">
        <f>VLOOKUP(Tableau2568101214[[#This Row],[PLACE TREGUNC]],PointsClassement[],2,FALSE)</f>
        <v>95</v>
      </c>
      <c r="O8" s="5" t="s">
        <v>2</v>
      </c>
      <c r="P8" s="9" t="str">
        <f>VLOOKUP(Tableau2568101214[[#This Row],[PLACE SCAER]],PointsClassement[],2,FALSE)</f>
        <v xml:space="preserve"> </v>
      </c>
      <c r="Q8" s="5" t="s">
        <v>2</v>
      </c>
      <c r="R8" s="9" t="str">
        <f>VLOOKUP(Tableau2568101214[[#This Row],[PLACE GOUEZEC]],PointsClassement[],2,FALSE)</f>
        <v xml:space="preserve"> </v>
      </c>
      <c r="S8" s="7">
        <v>0</v>
      </c>
      <c r="T8" s="8">
        <f>SUM(F8,H8,J8,L8,N8,P8,R8,S8)</f>
        <v>275</v>
      </c>
    </row>
    <row r="9" spans="1:20" x14ac:dyDescent="0.3">
      <c r="A9">
        <v>4</v>
      </c>
      <c r="B9" t="s">
        <v>320</v>
      </c>
      <c r="C9" t="s">
        <v>486</v>
      </c>
      <c r="D9" t="s">
        <v>114</v>
      </c>
      <c r="E9" s="3" t="s">
        <v>2</v>
      </c>
      <c r="F9" s="9" t="str">
        <f>VLOOKUP(Tableau2568101214[[#This Row],[PLACE QUIMPER]],PointsClassement[],2,FALSE)</f>
        <v xml:space="preserve"> </v>
      </c>
      <c r="G9" s="5">
        <v>3</v>
      </c>
      <c r="H9" s="9">
        <f>VLOOKUP(Tableau2568101214[[#This Row],[PLACE RIEC]],PointsClassement[],2,FALSE)</f>
        <v>90</v>
      </c>
      <c r="I9" s="5" t="s">
        <v>2</v>
      </c>
      <c r="J9" s="9" t="str">
        <f>VLOOKUP(Tableau2568101214[[#This Row],[PLACE QUIMPERLE]],PointsClassement[],2,FALSE)</f>
        <v xml:space="preserve"> </v>
      </c>
      <c r="K9" s="5" t="s">
        <v>2</v>
      </c>
      <c r="L9" s="9" t="str">
        <f>VLOOKUP(Tableau2568101214[[#This Row],[PLACE ERGUE]],PointsClassement[],2,FALSE)</f>
        <v xml:space="preserve"> </v>
      </c>
      <c r="M9" s="5">
        <v>1</v>
      </c>
      <c r="N9" s="9">
        <f>VLOOKUP(Tableau2568101214[[#This Row],[PLACE TREGUNC]],PointsClassement[],2,FALSE)</f>
        <v>100</v>
      </c>
      <c r="O9" s="5" t="s">
        <v>2</v>
      </c>
      <c r="P9" s="9" t="str">
        <f>VLOOKUP(Tableau2568101214[[#This Row],[PLACE SCAER]],PointsClassement[],2,FALSE)</f>
        <v xml:space="preserve"> </v>
      </c>
      <c r="Q9" s="5" t="s">
        <v>2</v>
      </c>
      <c r="R9" s="9" t="str">
        <f>VLOOKUP(Tableau2568101214[[#This Row],[PLACE GOUEZEC]],PointsClassement[],2,FALSE)</f>
        <v xml:space="preserve"> </v>
      </c>
      <c r="S9" s="7">
        <v>0</v>
      </c>
      <c r="T9" s="8">
        <f>SUM(F9,H9,J9,L9,N9,P9,R9,S9)</f>
        <v>190</v>
      </c>
    </row>
    <row r="10" spans="1:20" x14ac:dyDescent="0.3">
      <c r="A10">
        <v>5</v>
      </c>
      <c r="B10" t="s">
        <v>484</v>
      </c>
      <c r="C10" t="s">
        <v>485</v>
      </c>
      <c r="D10" t="s">
        <v>287</v>
      </c>
      <c r="E10" s="3" t="s">
        <v>2</v>
      </c>
      <c r="F10" s="9" t="str">
        <f>VLOOKUP(Tableau2568101214[[#This Row],[PLACE QUIMPER]],PointsClassement[],2,FALSE)</f>
        <v xml:space="preserve"> </v>
      </c>
      <c r="G10" s="5">
        <v>1</v>
      </c>
      <c r="H10" s="9">
        <f>VLOOKUP(Tableau2568101214[[#This Row],[PLACE RIEC]],PointsClassement[],2,FALSE)</f>
        <v>100</v>
      </c>
      <c r="I10" s="5" t="s">
        <v>2</v>
      </c>
      <c r="J10" s="9" t="str">
        <f>VLOOKUP(Tableau2568101214[[#This Row],[PLACE QUIMPERLE]],PointsClassement[],2,FALSE)</f>
        <v xml:space="preserve"> </v>
      </c>
      <c r="K10" s="5" t="s">
        <v>2</v>
      </c>
      <c r="L10" s="9" t="str">
        <f>VLOOKUP(Tableau2568101214[[#This Row],[PLACE ERGUE]],PointsClassement[],2,FALSE)</f>
        <v xml:space="preserve"> </v>
      </c>
      <c r="M10" s="5" t="s">
        <v>2</v>
      </c>
      <c r="N10" s="9" t="str">
        <f>VLOOKUP(Tableau2568101214[[#This Row],[PLACE TREGUNC]],PointsClassement[],2,FALSE)</f>
        <v xml:space="preserve"> </v>
      </c>
      <c r="O10" s="5" t="s">
        <v>2</v>
      </c>
      <c r="P10" s="9" t="str">
        <f>VLOOKUP(Tableau2568101214[[#This Row],[PLACE SCAER]],PointsClassement[],2,FALSE)</f>
        <v xml:space="preserve"> </v>
      </c>
      <c r="Q10" s="5" t="s">
        <v>2</v>
      </c>
      <c r="R10" s="9" t="str">
        <f>VLOOKUP(Tableau2568101214[[#This Row],[PLACE GOUEZEC]],PointsClassement[],2,FALSE)</f>
        <v xml:space="preserve"> </v>
      </c>
      <c r="S10" s="7">
        <v>0</v>
      </c>
      <c r="T10" s="8">
        <f>SUM(F10,H10,J10,L10,N10,P10,R10,S10)</f>
        <v>100</v>
      </c>
    </row>
    <row r="11" spans="1:20" x14ac:dyDescent="0.3">
      <c r="A11">
        <v>6</v>
      </c>
      <c r="B11" t="s">
        <v>363</v>
      </c>
      <c r="C11" t="s">
        <v>364</v>
      </c>
      <c r="D11" t="s">
        <v>307</v>
      </c>
      <c r="E11" s="3">
        <v>3</v>
      </c>
      <c r="F11" s="9">
        <f>VLOOKUP(Tableau2568101214[[#This Row],[PLACE QUIMPER]],PointsClassement[],2,FALSE)</f>
        <v>90</v>
      </c>
      <c r="G11" s="5" t="s">
        <v>2</v>
      </c>
      <c r="H11" s="9" t="str">
        <f>VLOOKUP(Tableau2568101214[[#This Row],[PLACE RIEC]],PointsClassement[],2,FALSE)</f>
        <v xml:space="preserve"> </v>
      </c>
      <c r="I11" s="5" t="s">
        <v>2</v>
      </c>
      <c r="J11" s="9" t="str">
        <f>VLOOKUP(Tableau2568101214[[#This Row],[PLACE QUIMPERLE]],PointsClassement[],2,FALSE)</f>
        <v xml:space="preserve"> </v>
      </c>
      <c r="K11" s="5" t="s">
        <v>2</v>
      </c>
      <c r="L11" s="9" t="str">
        <f>VLOOKUP(Tableau2568101214[[#This Row],[PLACE ERGUE]],PointsClassement[],2,FALSE)</f>
        <v xml:space="preserve"> </v>
      </c>
      <c r="M11" s="5" t="s">
        <v>2</v>
      </c>
      <c r="N11" s="9" t="str">
        <f>VLOOKUP(Tableau2568101214[[#This Row],[PLACE TREGUNC]],PointsClassement[],2,FALSE)</f>
        <v xml:space="preserve"> </v>
      </c>
      <c r="O11" s="5" t="s">
        <v>2</v>
      </c>
      <c r="P11" s="9" t="str">
        <f>VLOOKUP(Tableau2568101214[[#This Row],[PLACE SCAER]],PointsClassement[],2,FALSE)</f>
        <v xml:space="preserve"> </v>
      </c>
      <c r="Q11" s="5" t="s">
        <v>2</v>
      </c>
      <c r="R11" s="9" t="str">
        <f>VLOOKUP(Tableau2568101214[[#This Row],[PLACE GOUEZEC]],PointsClassement[],2,FALSE)</f>
        <v xml:space="preserve"> </v>
      </c>
      <c r="S11" s="7">
        <v>0</v>
      </c>
      <c r="T11" s="8">
        <f>SUM(F11,H11,J11,L11,N11,P11,R11,S11)</f>
        <v>90</v>
      </c>
    </row>
    <row r="12" spans="1:20" x14ac:dyDescent="0.3">
      <c r="A12">
        <v>7</v>
      </c>
      <c r="B12" t="s">
        <v>368</v>
      </c>
      <c r="C12" t="s">
        <v>369</v>
      </c>
      <c r="D12" t="s">
        <v>370</v>
      </c>
      <c r="E12" s="3">
        <v>4</v>
      </c>
      <c r="F12" s="9">
        <f>VLOOKUP(Tableau2568101214[[#This Row],[PLACE QUIMPER]],PointsClassement[],2,FALSE)</f>
        <v>85</v>
      </c>
      <c r="G12" s="5" t="s">
        <v>2</v>
      </c>
      <c r="H12" s="9" t="str">
        <f>VLOOKUP(Tableau2568101214[[#This Row],[PLACE RIEC]],PointsClassement[],2,FALSE)</f>
        <v xml:space="preserve"> </v>
      </c>
      <c r="I12" s="5" t="s">
        <v>2</v>
      </c>
      <c r="J12" s="9" t="str">
        <f>VLOOKUP(Tableau2568101214[[#This Row],[PLACE QUIMPERLE]],PointsClassement[],2,FALSE)</f>
        <v xml:space="preserve"> </v>
      </c>
      <c r="K12" s="5" t="s">
        <v>2</v>
      </c>
      <c r="L12" s="9" t="str">
        <f>VLOOKUP(Tableau2568101214[[#This Row],[PLACE ERGUE]],PointsClassement[],2,FALSE)</f>
        <v xml:space="preserve"> </v>
      </c>
      <c r="M12" s="5" t="s">
        <v>2</v>
      </c>
      <c r="N12" s="9" t="str">
        <f>VLOOKUP(Tableau2568101214[[#This Row],[PLACE TREGUNC]],PointsClassement[],2,FALSE)</f>
        <v xml:space="preserve"> </v>
      </c>
      <c r="O12" s="5" t="s">
        <v>2</v>
      </c>
      <c r="P12" s="9" t="str">
        <f>VLOOKUP(Tableau2568101214[[#This Row],[PLACE SCAER]],PointsClassement[],2,FALSE)</f>
        <v xml:space="preserve"> </v>
      </c>
      <c r="Q12" s="5" t="s">
        <v>2</v>
      </c>
      <c r="R12" s="9" t="str">
        <f>VLOOKUP(Tableau2568101214[[#This Row],[PLACE GOUEZEC]],PointsClassement[],2,FALSE)</f>
        <v xml:space="preserve"> </v>
      </c>
      <c r="S12" s="7">
        <v>0</v>
      </c>
      <c r="T12" s="8">
        <f>SUM(F12,H12,J12,L12,N12,P12,R12,S12)</f>
        <v>85</v>
      </c>
    </row>
    <row r="13" spans="1:20" x14ac:dyDescent="0.3">
      <c r="A13">
        <v>8</v>
      </c>
      <c r="B13" t="s">
        <v>373</v>
      </c>
      <c r="C13" t="s">
        <v>374</v>
      </c>
      <c r="D13" t="s">
        <v>375</v>
      </c>
      <c r="E13" s="3">
        <v>5</v>
      </c>
      <c r="F13" s="9">
        <f>VLOOKUP(Tableau2568101214[[#This Row],[PLACE QUIMPER]],PointsClassement[],2,FALSE)</f>
        <v>80</v>
      </c>
      <c r="G13" s="5" t="s">
        <v>2</v>
      </c>
      <c r="H13" s="9" t="str">
        <f>VLOOKUP(Tableau2568101214[[#This Row],[PLACE RIEC]],PointsClassement[],2,FALSE)</f>
        <v xml:space="preserve"> </v>
      </c>
      <c r="I13" s="5" t="s">
        <v>2</v>
      </c>
      <c r="J13" s="9" t="str">
        <f>VLOOKUP(Tableau2568101214[[#This Row],[PLACE QUIMPERLE]],PointsClassement[],2,FALSE)</f>
        <v xml:space="preserve"> </v>
      </c>
      <c r="K13" s="5" t="s">
        <v>2</v>
      </c>
      <c r="L13" s="9" t="str">
        <f>VLOOKUP(Tableau2568101214[[#This Row],[PLACE ERGUE]],PointsClassement[],2,FALSE)</f>
        <v xml:space="preserve"> </v>
      </c>
      <c r="M13" s="5" t="s">
        <v>2</v>
      </c>
      <c r="N13" s="9" t="str">
        <f>VLOOKUP(Tableau2568101214[[#This Row],[PLACE TREGUNC]],PointsClassement[],2,FALSE)</f>
        <v xml:space="preserve"> </v>
      </c>
      <c r="O13" s="5" t="s">
        <v>2</v>
      </c>
      <c r="P13" s="9" t="str">
        <f>VLOOKUP(Tableau2568101214[[#This Row],[PLACE SCAER]],PointsClassement[],2,FALSE)</f>
        <v xml:space="preserve"> </v>
      </c>
      <c r="Q13" s="5" t="s">
        <v>2</v>
      </c>
      <c r="R13" s="9" t="str">
        <f>VLOOKUP(Tableau2568101214[[#This Row],[PLACE GOUEZEC]],PointsClassement[],2,FALSE)</f>
        <v xml:space="preserve"> </v>
      </c>
      <c r="S13" s="7">
        <v>0</v>
      </c>
      <c r="T13" s="8">
        <f>SUM(F13,H13,J13,L13,N13,P13,R13,S13)</f>
        <v>80</v>
      </c>
    </row>
    <row r="14" spans="1:20" x14ac:dyDescent="0.3">
      <c r="A14">
        <v>9</v>
      </c>
      <c r="B14" t="s">
        <v>376</v>
      </c>
      <c r="C14" t="s">
        <v>364</v>
      </c>
      <c r="D14" t="s">
        <v>74</v>
      </c>
      <c r="E14" s="3">
        <v>6</v>
      </c>
      <c r="F14" s="9">
        <f>VLOOKUP(Tableau2568101214[[#This Row],[PLACE QUIMPER]],PointsClassement[],2,FALSE)</f>
        <v>75</v>
      </c>
      <c r="G14" s="5" t="s">
        <v>2</v>
      </c>
      <c r="H14" s="9" t="str">
        <f>VLOOKUP(Tableau2568101214[[#This Row],[PLACE RIEC]],PointsClassement[],2,FALSE)</f>
        <v xml:space="preserve"> </v>
      </c>
      <c r="I14" s="5" t="s">
        <v>2</v>
      </c>
      <c r="J14" s="9" t="str">
        <f>VLOOKUP(Tableau2568101214[[#This Row],[PLACE QUIMPERLE]],PointsClassement[],2,FALSE)</f>
        <v xml:space="preserve"> </v>
      </c>
      <c r="K14" s="5" t="s">
        <v>2</v>
      </c>
      <c r="L14" s="9" t="str">
        <f>VLOOKUP(Tableau2568101214[[#This Row],[PLACE ERGUE]],PointsClassement[],2,FALSE)</f>
        <v xml:space="preserve"> </v>
      </c>
      <c r="M14" s="5" t="s">
        <v>2</v>
      </c>
      <c r="N14" s="9" t="str">
        <f>VLOOKUP(Tableau2568101214[[#This Row],[PLACE TREGUNC]],PointsClassement[],2,FALSE)</f>
        <v xml:space="preserve"> </v>
      </c>
      <c r="O14" s="5" t="s">
        <v>2</v>
      </c>
      <c r="P14" s="9" t="str">
        <f>VLOOKUP(Tableau2568101214[[#This Row],[PLACE SCAER]],PointsClassement[],2,FALSE)</f>
        <v xml:space="preserve"> </v>
      </c>
      <c r="Q14" s="5" t="s">
        <v>2</v>
      </c>
      <c r="R14" s="9" t="str">
        <f>VLOOKUP(Tableau2568101214[[#This Row],[PLACE GOUEZEC]],PointsClassement[],2,FALSE)</f>
        <v xml:space="preserve"> </v>
      </c>
      <c r="S14" s="7">
        <v>0</v>
      </c>
      <c r="T14" s="8">
        <f>SUM(F14,H14,J14,L14,N14,P14,R14,S14)</f>
        <v>75</v>
      </c>
    </row>
    <row r="15" spans="1:20" x14ac:dyDescent="0.3">
      <c r="A15">
        <v>10</v>
      </c>
      <c r="B15" t="s">
        <v>377</v>
      </c>
      <c r="C15" t="s">
        <v>433</v>
      </c>
      <c r="D15" t="s">
        <v>127</v>
      </c>
      <c r="E15" s="3">
        <v>7</v>
      </c>
      <c r="F15" s="9">
        <f>VLOOKUP(Tableau2568101214[[#This Row],[PLACE QUIMPER]],PointsClassement[],2,FALSE)</f>
        <v>70</v>
      </c>
      <c r="G15" s="5" t="s">
        <v>2</v>
      </c>
      <c r="H15" s="9" t="str">
        <f>VLOOKUP(Tableau2568101214[[#This Row],[PLACE RIEC]],PointsClassement[],2,FALSE)</f>
        <v xml:space="preserve"> </v>
      </c>
      <c r="I15" s="5" t="s">
        <v>2</v>
      </c>
      <c r="J15" s="9" t="str">
        <f>VLOOKUP(Tableau2568101214[[#This Row],[PLACE QUIMPERLE]],PointsClassement[],2,FALSE)</f>
        <v xml:space="preserve"> </v>
      </c>
      <c r="K15" s="5" t="s">
        <v>2</v>
      </c>
      <c r="L15" s="9" t="str">
        <f>VLOOKUP(Tableau2568101214[[#This Row],[PLACE ERGUE]],PointsClassement[],2,FALSE)</f>
        <v xml:space="preserve"> </v>
      </c>
      <c r="M15" s="5" t="s">
        <v>2</v>
      </c>
      <c r="N15" s="9" t="str">
        <f>VLOOKUP(Tableau2568101214[[#This Row],[PLACE TREGUNC]],PointsClassement[],2,FALSE)</f>
        <v xml:space="preserve"> </v>
      </c>
      <c r="O15" s="5" t="s">
        <v>2</v>
      </c>
      <c r="P15" s="9" t="str">
        <f>VLOOKUP(Tableau2568101214[[#This Row],[PLACE SCAER]],PointsClassement[],2,FALSE)</f>
        <v xml:space="preserve"> </v>
      </c>
      <c r="Q15" s="5" t="s">
        <v>2</v>
      </c>
      <c r="R15" s="9" t="str">
        <f>VLOOKUP(Tableau2568101214[[#This Row],[PLACE GOUEZEC]],PointsClassement[],2,FALSE)</f>
        <v xml:space="preserve"> </v>
      </c>
      <c r="S15" s="7">
        <v>0</v>
      </c>
      <c r="T15" s="8">
        <f>SUM(F15,H15,J15,L15,N15,P15,R15,S15)</f>
        <v>70</v>
      </c>
    </row>
    <row r="16" spans="1:20" x14ac:dyDescent="0.3">
      <c r="A16">
        <v>11</v>
      </c>
      <c r="B16" t="s">
        <v>378</v>
      </c>
      <c r="C16" t="s">
        <v>379</v>
      </c>
      <c r="D16" t="s">
        <v>339</v>
      </c>
      <c r="E16" s="3">
        <v>8</v>
      </c>
      <c r="F16" s="9">
        <f>VLOOKUP(Tableau2568101214[[#This Row],[PLACE QUIMPER]],PointsClassement[],2,FALSE)</f>
        <v>65</v>
      </c>
      <c r="G16" s="5" t="s">
        <v>2</v>
      </c>
      <c r="H16" s="9" t="str">
        <f>VLOOKUP(Tableau2568101214[[#This Row],[PLACE RIEC]],PointsClassement[],2,FALSE)</f>
        <v xml:space="preserve"> </v>
      </c>
      <c r="I16" s="5" t="s">
        <v>2</v>
      </c>
      <c r="J16" s="9" t="str">
        <f>VLOOKUP(Tableau2568101214[[#This Row],[PLACE QUIMPERLE]],PointsClassement[],2,FALSE)</f>
        <v xml:space="preserve"> </v>
      </c>
      <c r="K16" s="5" t="s">
        <v>2</v>
      </c>
      <c r="L16" s="9" t="str">
        <f>VLOOKUP(Tableau2568101214[[#This Row],[PLACE ERGUE]],PointsClassement[],2,FALSE)</f>
        <v xml:space="preserve"> </v>
      </c>
      <c r="M16" s="5" t="s">
        <v>2</v>
      </c>
      <c r="N16" s="9" t="str">
        <f>VLOOKUP(Tableau2568101214[[#This Row],[PLACE TREGUNC]],PointsClassement[],2,FALSE)</f>
        <v xml:space="preserve"> </v>
      </c>
      <c r="O16" s="5" t="s">
        <v>2</v>
      </c>
      <c r="P16" s="9" t="str">
        <f>VLOOKUP(Tableau2568101214[[#This Row],[PLACE SCAER]],PointsClassement[],2,FALSE)</f>
        <v xml:space="preserve"> </v>
      </c>
      <c r="Q16" s="5" t="s">
        <v>2</v>
      </c>
      <c r="R16" s="9" t="str">
        <f>VLOOKUP(Tableau2568101214[[#This Row],[PLACE GOUEZEC]],PointsClassement[],2,FALSE)</f>
        <v xml:space="preserve"> </v>
      </c>
      <c r="S16" s="7">
        <v>0</v>
      </c>
      <c r="T16" s="8">
        <f>SUM(F16,H16,J16,L16,N16,P16,R16,S16)</f>
        <v>65</v>
      </c>
    </row>
    <row r="17" spans="1:20" x14ac:dyDescent="0.3">
      <c r="A17">
        <v>12</v>
      </c>
      <c r="E17" s="3" t="s">
        <v>2</v>
      </c>
      <c r="F17" s="9" t="str">
        <f>VLOOKUP(Tableau2568101214[[#This Row],[PLACE QUIMPER]],PointsClassement[],2,FALSE)</f>
        <v xml:space="preserve"> </v>
      </c>
      <c r="G17" s="5" t="s">
        <v>2</v>
      </c>
      <c r="H17" s="9" t="str">
        <f>VLOOKUP(Tableau2568101214[[#This Row],[PLACE RIEC]],PointsClassement[],2,FALSE)</f>
        <v xml:space="preserve"> </v>
      </c>
      <c r="I17" s="5" t="s">
        <v>2</v>
      </c>
      <c r="J17" s="9" t="str">
        <f>VLOOKUP(Tableau2568101214[[#This Row],[PLACE QUIMPERLE]],PointsClassement[],2,FALSE)</f>
        <v xml:space="preserve"> </v>
      </c>
      <c r="K17" s="5" t="s">
        <v>2</v>
      </c>
      <c r="L17" s="9" t="str">
        <f>VLOOKUP(Tableau2568101214[[#This Row],[PLACE ERGUE]],PointsClassement[],2,FALSE)</f>
        <v xml:space="preserve"> </v>
      </c>
      <c r="M17" s="5" t="s">
        <v>2</v>
      </c>
      <c r="N17" s="9" t="str">
        <f>VLOOKUP(Tableau2568101214[[#This Row],[PLACE TREGUNC]],PointsClassement[],2,FALSE)</f>
        <v xml:space="preserve"> </v>
      </c>
      <c r="O17" s="5" t="s">
        <v>2</v>
      </c>
      <c r="P17" s="9" t="str">
        <f>VLOOKUP(Tableau2568101214[[#This Row],[PLACE SCAER]],PointsClassement[],2,FALSE)</f>
        <v xml:space="preserve"> </v>
      </c>
      <c r="Q17" s="5" t="s">
        <v>2</v>
      </c>
      <c r="R17" s="9" t="str">
        <f>VLOOKUP(Tableau2568101214[[#This Row],[PLACE GOUEZEC]],PointsClassement[],2,FALSE)</f>
        <v xml:space="preserve"> </v>
      </c>
      <c r="S17" s="7"/>
      <c r="T17" s="8">
        <f>SUM(F17,H17,J17,L17,N17,P17,R17,S17)</f>
        <v>0</v>
      </c>
    </row>
    <row r="18" spans="1:20" x14ac:dyDescent="0.3">
      <c r="A18">
        <v>13</v>
      </c>
      <c r="E18" s="3" t="s">
        <v>2</v>
      </c>
      <c r="F18" s="9" t="str">
        <f>VLOOKUP(Tableau2568101214[[#This Row],[PLACE QUIMPER]],PointsClassement[],2,FALSE)</f>
        <v xml:space="preserve"> </v>
      </c>
      <c r="G18" s="5" t="s">
        <v>2</v>
      </c>
      <c r="H18" s="9" t="str">
        <f>VLOOKUP(Tableau2568101214[[#This Row],[PLACE RIEC]],PointsClassement[],2,FALSE)</f>
        <v xml:space="preserve"> </v>
      </c>
      <c r="I18" s="5" t="s">
        <v>2</v>
      </c>
      <c r="J18" s="9" t="str">
        <f>VLOOKUP(Tableau2568101214[[#This Row],[PLACE QUIMPERLE]],PointsClassement[],2,FALSE)</f>
        <v xml:space="preserve"> </v>
      </c>
      <c r="K18" s="5" t="s">
        <v>2</v>
      </c>
      <c r="L18" s="9" t="str">
        <f>VLOOKUP(Tableau2568101214[[#This Row],[PLACE ERGUE]],PointsClassement[],2,FALSE)</f>
        <v xml:space="preserve"> </v>
      </c>
      <c r="M18" s="5" t="s">
        <v>2</v>
      </c>
      <c r="N18" s="9" t="str">
        <f>VLOOKUP(Tableau2568101214[[#This Row],[PLACE TREGUNC]],PointsClassement[],2,FALSE)</f>
        <v xml:space="preserve"> </v>
      </c>
      <c r="O18" s="5" t="s">
        <v>2</v>
      </c>
      <c r="P18" s="9" t="str">
        <f>VLOOKUP(Tableau2568101214[[#This Row],[PLACE SCAER]],PointsClassement[],2,FALSE)</f>
        <v xml:space="preserve"> </v>
      </c>
      <c r="Q18" s="5" t="s">
        <v>2</v>
      </c>
      <c r="R18" s="9" t="str">
        <f>VLOOKUP(Tableau2568101214[[#This Row],[PLACE GOUEZEC]],PointsClassement[],2,FALSE)</f>
        <v xml:space="preserve"> </v>
      </c>
      <c r="S18" s="7"/>
      <c r="T18" s="8">
        <f>SUM(F18,H18,J18,L18,N18,P18,R18,S18)</f>
        <v>0</v>
      </c>
    </row>
    <row r="19" spans="1:20" x14ac:dyDescent="0.3">
      <c r="A19">
        <v>14</v>
      </c>
      <c r="E19" s="3" t="s">
        <v>2</v>
      </c>
      <c r="F19" s="9" t="str">
        <f>VLOOKUP(Tableau2568101214[[#This Row],[PLACE QUIMPER]],PointsClassement[],2,FALSE)</f>
        <v xml:space="preserve"> </v>
      </c>
      <c r="G19" s="5" t="s">
        <v>2</v>
      </c>
      <c r="H19" s="9" t="str">
        <f>VLOOKUP(Tableau2568101214[[#This Row],[PLACE RIEC]],PointsClassement[],2,FALSE)</f>
        <v xml:space="preserve"> </v>
      </c>
      <c r="I19" s="5" t="s">
        <v>2</v>
      </c>
      <c r="J19" s="9" t="str">
        <f>VLOOKUP(Tableau2568101214[[#This Row],[PLACE QUIMPERLE]],PointsClassement[],2,FALSE)</f>
        <v xml:space="preserve"> </v>
      </c>
      <c r="K19" s="5" t="s">
        <v>2</v>
      </c>
      <c r="L19" s="9" t="str">
        <f>VLOOKUP(Tableau2568101214[[#This Row],[PLACE ERGUE]],PointsClassement[],2,FALSE)</f>
        <v xml:space="preserve"> </v>
      </c>
      <c r="M19" s="5" t="s">
        <v>2</v>
      </c>
      <c r="N19" s="9" t="str">
        <f>VLOOKUP(Tableau2568101214[[#This Row],[PLACE TREGUNC]],PointsClassement[],2,FALSE)</f>
        <v xml:space="preserve"> </v>
      </c>
      <c r="O19" s="5" t="s">
        <v>2</v>
      </c>
      <c r="P19" s="9" t="str">
        <f>VLOOKUP(Tableau2568101214[[#This Row],[PLACE SCAER]],PointsClassement[],2,FALSE)</f>
        <v xml:space="preserve"> </v>
      </c>
      <c r="Q19" s="5" t="s">
        <v>2</v>
      </c>
      <c r="R19" s="9" t="str">
        <f>VLOOKUP(Tableau2568101214[[#This Row],[PLACE GOUEZEC]],PointsClassement[],2,FALSE)</f>
        <v xml:space="preserve"> </v>
      </c>
      <c r="S19" s="7"/>
      <c r="T19" s="8">
        <f>SUM(F19,H19,J19,L19,N19,P19,R19,S19)</f>
        <v>0</v>
      </c>
    </row>
    <row r="20" spans="1:20" x14ac:dyDescent="0.3">
      <c r="A20">
        <v>15</v>
      </c>
      <c r="E20" s="3" t="s">
        <v>2</v>
      </c>
      <c r="F20" s="9" t="str">
        <f>VLOOKUP(Tableau2568101214[[#This Row],[PLACE QUIMPER]],PointsClassement[],2,FALSE)</f>
        <v xml:space="preserve"> </v>
      </c>
      <c r="G20" s="5" t="s">
        <v>2</v>
      </c>
      <c r="H20" s="9" t="str">
        <f>VLOOKUP(Tableau2568101214[[#This Row],[PLACE RIEC]],PointsClassement[],2,FALSE)</f>
        <v xml:space="preserve"> </v>
      </c>
      <c r="I20" s="5" t="s">
        <v>2</v>
      </c>
      <c r="J20" s="9" t="str">
        <f>VLOOKUP(Tableau2568101214[[#This Row],[PLACE QUIMPERLE]],PointsClassement[],2,FALSE)</f>
        <v xml:space="preserve"> </v>
      </c>
      <c r="K20" s="5" t="s">
        <v>2</v>
      </c>
      <c r="L20" s="9" t="str">
        <f>VLOOKUP(Tableau2568101214[[#This Row],[PLACE ERGUE]],PointsClassement[],2,FALSE)</f>
        <v xml:space="preserve"> </v>
      </c>
      <c r="M20" s="5" t="s">
        <v>2</v>
      </c>
      <c r="N20" s="9" t="str">
        <f>VLOOKUP(Tableau2568101214[[#This Row],[PLACE TREGUNC]],PointsClassement[],2,FALSE)</f>
        <v xml:space="preserve"> </v>
      </c>
      <c r="O20" s="5" t="s">
        <v>2</v>
      </c>
      <c r="P20" s="9" t="str">
        <f>VLOOKUP(Tableau2568101214[[#This Row],[PLACE SCAER]],PointsClassement[],2,FALSE)</f>
        <v xml:space="preserve"> </v>
      </c>
      <c r="Q20" s="5" t="s">
        <v>2</v>
      </c>
      <c r="R20" s="9" t="str">
        <f>VLOOKUP(Tableau2568101214[[#This Row],[PLACE GOUEZEC]],PointsClassement[],2,FALSE)</f>
        <v xml:space="preserve"> </v>
      </c>
      <c r="S20" s="7"/>
      <c r="T20" s="8">
        <f>SUM(F20,H20,J20,L20,N20,P20,R20,S20)</f>
        <v>0</v>
      </c>
    </row>
    <row r="21" spans="1:20" x14ac:dyDescent="0.3">
      <c r="A21">
        <v>16</v>
      </c>
      <c r="E21" s="3" t="s">
        <v>2</v>
      </c>
      <c r="F21" s="9" t="str">
        <f>VLOOKUP(Tableau2568101214[[#This Row],[PLACE QUIMPER]],PointsClassement[],2,FALSE)</f>
        <v xml:space="preserve"> </v>
      </c>
      <c r="G21" s="5" t="s">
        <v>2</v>
      </c>
      <c r="H21" s="9" t="str">
        <f>VLOOKUP(Tableau2568101214[[#This Row],[PLACE RIEC]],PointsClassement[],2,FALSE)</f>
        <v xml:space="preserve"> </v>
      </c>
      <c r="I21" s="5" t="s">
        <v>2</v>
      </c>
      <c r="J21" s="9" t="str">
        <f>VLOOKUP(Tableau2568101214[[#This Row],[PLACE QUIMPERLE]],PointsClassement[],2,FALSE)</f>
        <v xml:space="preserve"> </v>
      </c>
      <c r="K21" s="5" t="s">
        <v>2</v>
      </c>
      <c r="L21" s="9" t="str">
        <f>VLOOKUP(Tableau2568101214[[#This Row],[PLACE ERGUE]],PointsClassement[],2,FALSE)</f>
        <v xml:space="preserve"> </v>
      </c>
      <c r="M21" s="5" t="s">
        <v>2</v>
      </c>
      <c r="N21" s="9" t="str">
        <f>VLOOKUP(Tableau2568101214[[#This Row],[PLACE TREGUNC]],PointsClassement[],2,FALSE)</f>
        <v xml:space="preserve"> </v>
      </c>
      <c r="O21" s="5" t="s">
        <v>2</v>
      </c>
      <c r="P21" s="9" t="str">
        <f>VLOOKUP(Tableau2568101214[[#This Row],[PLACE SCAER]],PointsClassement[],2,FALSE)</f>
        <v xml:space="preserve"> </v>
      </c>
      <c r="Q21" s="5" t="s">
        <v>2</v>
      </c>
      <c r="R21" s="9" t="str">
        <f>VLOOKUP(Tableau2568101214[[#This Row],[PLACE GOUEZEC]],PointsClassement[],2,FALSE)</f>
        <v xml:space="preserve"> </v>
      </c>
      <c r="S21" s="7"/>
      <c r="T21" s="8">
        <f>SUM(F21,H21,J21,L21,N21,P21,R21,S21)</f>
        <v>0</v>
      </c>
    </row>
    <row r="22" spans="1:20" x14ac:dyDescent="0.3">
      <c r="A22">
        <v>17</v>
      </c>
      <c r="E22" s="3" t="s">
        <v>2</v>
      </c>
      <c r="F22" s="9" t="str">
        <f>VLOOKUP(Tableau2568101214[[#This Row],[PLACE QUIMPER]],PointsClassement[],2,FALSE)</f>
        <v xml:space="preserve"> </v>
      </c>
      <c r="G22" s="5" t="s">
        <v>2</v>
      </c>
      <c r="H22" s="9" t="str">
        <f>VLOOKUP(Tableau2568101214[[#This Row],[PLACE RIEC]],PointsClassement[],2,FALSE)</f>
        <v xml:space="preserve"> </v>
      </c>
      <c r="I22" s="5" t="s">
        <v>2</v>
      </c>
      <c r="J22" s="9" t="str">
        <f>VLOOKUP(Tableau2568101214[[#This Row],[PLACE QUIMPERLE]],PointsClassement[],2,FALSE)</f>
        <v xml:space="preserve"> </v>
      </c>
      <c r="K22" s="5" t="s">
        <v>2</v>
      </c>
      <c r="L22" s="9" t="str">
        <f>VLOOKUP(Tableau2568101214[[#This Row],[PLACE ERGUE]],PointsClassement[],2,FALSE)</f>
        <v xml:space="preserve"> </v>
      </c>
      <c r="M22" s="5" t="s">
        <v>2</v>
      </c>
      <c r="N22" s="9" t="str">
        <f>VLOOKUP(Tableau2568101214[[#This Row],[PLACE TREGUNC]],PointsClassement[],2,FALSE)</f>
        <v xml:space="preserve"> </v>
      </c>
      <c r="O22" s="5" t="s">
        <v>2</v>
      </c>
      <c r="P22" s="9" t="str">
        <f>VLOOKUP(Tableau2568101214[[#This Row],[PLACE SCAER]],PointsClassement[],2,FALSE)</f>
        <v xml:space="preserve"> </v>
      </c>
      <c r="Q22" s="5" t="s">
        <v>2</v>
      </c>
      <c r="R22" s="9" t="str">
        <f>VLOOKUP(Tableau2568101214[[#This Row],[PLACE GOUEZEC]],PointsClassement[],2,FALSE)</f>
        <v xml:space="preserve"> </v>
      </c>
      <c r="S22" s="7"/>
      <c r="T22" s="8">
        <f>SUM(F22,H22,J22,L22,N22,P22,R22,S22)</f>
        <v>0</v>
      </c>
    </row>
    <row r="23" spans="1:20" x14ac:dyDescent="0.3">
      <c r="A23">
        <v>18</v>
      </c>
      <c r="E23" s="3" t="s">
        <v>2</v>
      </c>
      <c r="F23" s="9" t="str">
        <f>VLOOKUP(Tableau2568101214[[#This Row],[PLACE QUIMPER]],PointsClassement[],2,FALSE)</f>
        <v xml:space="preserve"> </v>
      </c>
      <c r="G23" s="5" t="s">
        <v>2</v>
      </c>
      <c r="H23" s="9" t="str">
        <f>VLOOKUP(Tableau2568101214[[#This Row],[PLACE RIEC]],PointsClassement[],2,FALSE)</f>
        <v xml:space="preserve"> </v>
      </c>
      <c r="I23" s="5" t="s">
        <v>2</v>
      </c>
      <c r="J23" s="9" t="str">
        <f>VLOOKUP(Tableau2568101214[[#This Row],[PLACE QUIMPERLE]],PointsClassement[],2,FALSE)</f>
        <v xml:space="preserve"> </v>
      </c>
      <c r="K23" s="5" t="s">
        <v>2</v>
      </c>
      <c r="L23" s="9" t="str">
        <f>VLOOKUP(Tableau2568101214[[#This Row],[PLACE ERGUE]],PointsClassement[],2,FALSE)</f>
        <v xml:space="preserve"> </v>
      </c>
      <c r="M23" s="5" t="s">
        <v>2</v>
      </c>
      <c r="N23" s="9" t="str">
        <f>VLOOKUP(Tableau2568101214[[#This Row],[PLACE TREGUNC]],PointsClassement[],2,FALSE)</f>
        <v xml:space="preserve"> </v>
      </c>
      <c r="O23" s="5" t="s">
        <v>2</v>
      </c>
      <c r="P23" s="9" t="str">
        <f>VLOOKUP(Tableau2568101214[[#This Row],[PLACE SCAER]],PointsClassement[],2,FALSE)</f>
        <v xml:space="preserve"> </v>
      </c>
      <c r="Q23" s="5" t="s">
        <v>2</v>
      </c>
      <c r="R23" s="9" t="str">
        <f>VLOOKUP(Tableau2568101214[[#This Row],[PLACE GOUEZEC]],PointsClassement[],2,FALSE)</f>
        <v xml:space="preserve"> </v>
      </c>
      <c r="S23" s="7"/>
      <c r="T23" s="8">
        <f>SUM(F23,H23,J23,L23,N23,P23,R23,S23)</f>
        <v>0</v>
      </c>
    </row>
    <row r="24" spans="1:20" x14ac:dyDescent="0.3">
      <c r="A24">
        <v>19</v>
      </c>
      <c r="B24" t="s">
        <v>2</v>
      </c>
      <c r="E24" s="3" t="s">
        <v>2</v>
      </c>
      <c r="F24" s="9" t="str">
        <f>VLOOKUP(Tableau2568101214[[#This Row],[PLACE QUIMPER]],PointsClassement[],2,FALSE)</f>
        <v xml:space="preserve"> </v>
      </c>
      <c r="G24" s="5" t="s">
        <v>2</v>
      </c>
      <c r="H24" s="9" t="str">
        <f>VLOOKUP(Tableau2568101214[[#This Row],[PLACE RIEC]],PointsClassement[],2,FALSE)</f>
        <v xml:space="preserve"> </v>
      </c>
      <c r="I24" s="5" t="s">
        <v>2</v>
      </c>
      <c r="J24" s="9" t="str">
        <f>VLOOKUP(Tableau2568101214[[#This Row],[PLACE QUIMPERLE]],PointsClassement[],2,FALSE)</f>
        <v xml:space="preserve"> </v>
      </c>
      <c r="K24" s="5" t="s">
        <v>2</v>
      </c>
      <c r="L24" s="9" t="str">
        <f>VLOOKUP(Tableau2568101214[[#This Row],[PLACE ERGUE]],PointsClassement[],2,FALSE)</f>
        <v xml:space="preserve"> </v>
      </c>
      <c r="M24" s="5" t="s">
        <v>2</v>
      </c>
      <c r="N24" s="9" t="str">
        <f>VLOOKUP(Tableau2568101214[[#This Row],[PLACE TREGUNC]],PointsClassement[],2,FALSE)</f>
        <v xml:space="preserve"> </v>
      </c>
      <c r="O24" s="5" t="s">
        <v>2</v>
      </c>
      <c r="P24" s="9" t="str">
        <f>VLOOKUP(Tableau2568101214[[#This Row],[PLACE SCAER]],PointsClassement[],2,FALSE)</f>
        <v xml:space="preserve"> </v>
      </c>
      <c r="Q24" s="5" t="s">
        <v>2</v>
      </c>
      <c r="R24" s="9" t="str">
        <f>VLOOKUP(Tableau2568101214[[#This Row],[PLACE GOUEZEC]],PointsClassement[],2,FALSE)</f>
        <v xml:space="preserve"> </v>
      </c>
      <c r="S24" s="7"/>
      <c r="T24" s="8">
        <f>SUM(F24,H24,J24,L24,N24,P24,R24,S24)</f>
        <v>0</v>
      </c>
    </row>
    <row r="25" spans="1:20" x14ac:dyDescent="0.3">
      <c r="A25">
        <v>20</v>
      </c>
      <c r="E25" s="3" t="s">
        <v>2</v>
      </c>
      <c r="F25" s="9" t="str">
        <f>VLOOKUP(Tableau2568101214[[#This Row],[PLACE QUIMPER]],PointsClassement[],2,FALSE)</f>
        <v xml:space="preserve"> </v>
      </c>
      <c r="G25" s="5" t="s">
        <v>2</v>
      </c>
      <c r="H25" s="9" t="str">
        <f>VLOOKUP(Tableau2568101214[[#This Row],[PLACE RIEC]],PointsClassement[],2,FALSE)</f>
        <v xml:space="preserve"> </v>
      </c>
      <c r="I25" s="5" t="s">
        <v>2</v>
      </c>
      <c r="J25" s="9" t="str">
        <f>VLOOKUP(Tableau2568101214[[#This Row],[PLACE QUIMPERLE]],PointsClassement[],2,FALSE)</f>
        <v xml:space="preserve"> </v>
      </c>
      <c r="K25" s="5" t="s">
        <v>2</v>
      </c>
      <c r="L25" s="9" t="str">
        <f>VLOOKUP(Tableau2568101214[[#This Row],[PLACE ERGUE]],PointsClassement[],2,FALSE)</f>
        <v xml:space="preserve"> </v>
      </c>
      <c r="M25" s="5" t="s">
        <v>2</v>
      </c>
      <c r="N25" s="9" t="str">
        <f>VLOOKUP(Tableau2568101214[[#This Row],[PLACE TREGUNC]],PointsClassement[],2,FALSE)</f>
        <v xml:space="preserve"> </v>
      </c>
      <c r="O25" s="5" t="s">
        <v>2</v>
      </c>
      <c r="P25" s="9" t="str">
        <f>VLOOKUP(Tableau2568101214[[#This Row],[PLACE SCAER]],PointsClassement[],2,FALSE)</f>
        <v xml:space="preserve"> </v>
      </c>
      <c r="Q25" s="5" t="s">
        <v>2</v>
      </c>
      <c r="R25" s="9" t="str">
        <f>VLOOKUP(Tableau2568101214[[#This Row],[PLACE GOUEZEC]],PointsClassement[],2,FALSE)</f>
        <v xml:space="preserve"> </v>
      </c>
      <c r="S25" s="7"/>
      <c r="T25" s="8">
        <f>SUM(F25,H25,J25,L25,N25,P25,R25,S25)</f>
        <v>0</v>
      </c>
    </row>
    <row r="26" spans="1:20" x14ac:dyDescent="0.3">
      <c r="A26">
        <v>21</v>
      </c>
      <c r="E26" s="3" t="s">
        <v>2</v>
      </c>
      <c r="F26" s="9" t="str">
        <f>VLOOKUP(Tableau2568101214[[#This Row],[PLACE QUIMPER]],PointsClassement[],2,FALSE)</f>
        <v xml:space="preserve"> </v>
      </c>
      <c r="G26" s="5" t="s">
        <v>2</v>
      </c>
      <c r="H26" s="9" t="str">
        <f>VLOOKUP(Tableau2568101214[[#This Row],[PLACE RIEC]],PointsClassement[],2,FALSE)</f>
        <v xml:space="preserve"> </v>
      </c>
      <c r="I26" s="5" t="s">
        <v>2</v>
      </c>
      <c r="J26" s="9" t="str">
        <f>VLOOKUP(Tableau2568101214[[#This Row],[PLACE QUIMPERLE]],PointsClassement[],2,FALSE)</f>
        <v xml:space="preserve"> </v>
      </c>
      <c r="K26" s="5" t="s">
        <v>2</v>
      </c>
      <c r="L26" s="9" t="str">
        <f>VLOOKUP(Tableau2568101214[[#This Row],[PLACE ERGUE]],PointsClassement[],2,FALSE)</f>
        <v xml:space="preserve"> </v>
      </c>
      <c r="M26" s="5" t="s">
        <v>2</v>
      </c>
      <c r="N26" s="9" t="str">
        <f>VLOOKUP(Tableau2568101214[[#This Row],[PLACE TREGUNC]],PointsClassement[],2,FALSE)</f>
        <v xml:space="preserve"> </v>
      </c>
      <c r="O26" s="5" t="s">
        <v>2</v>
      </c>
      <c r="P26" s="9" t="str">
        <f>VLOOKUP(Tableau2568101214[[#This Row],[PLACE SCAER]],PointsClassement[],2,FALSE)</f>
        <v xml:space="preserve"> </v>
      </c>
      <c r="Q26" s="5" t="s">
        <v>2</v>
      </c>
      <c r="R26" s="9" t="str">
        <f>VLOOKUP(Tableau2568101214[[#This Row],[PLACE GOUEZEC]],PointsClassement[],2,FALSE)</f>
        <v xml:space="preserve"> </v>
      </c>
      <c r="S26" s="7"/>
      <c r="T26" s="8">
        <f>SUM(F26,H26,J26,L26,N26,P26,R26,S26)</f>
        <v>0</v>
      </c>
    </row>
    <row r="27" spans="1:20" x14ac:dyDescent="0.3">
      <c r="A27">
        <v>22</v>
      </c>
      <c r="E27" s="3" t="s">
        <v>2</v>
      </c>
      <c r="F27" s="9" t="str">
        <f>VLOOKUP(Tableau2568101214[[#This Row],[PLACE QUIMPER]],PointsClassement[],2,FALSE)</f>
        <v xml:space="preserve"> </v>
      </c>
      <c r="G27" s="5" t="s">
        <v>2</v>
      </c>
      <c r="H27" s="9" t="str">
        <f>VLOOKUP(Tableau2568101214[[#This Row],[PLACE RIEC]],PointsClassement[],2,FALSE)</f>
        <v xml:space="preserve"> </v>
      </c>
      <c r="I27" s="5" t="s">
        <v>2</v>
      </c>
      <c r="J27" s="9" t="str">
        <f>VLOOKUP(Tableau2568101214[[#This Row],[PLACE QUIMPERLE]],PointsClassement[],2,FALSE)</f>
        <v xml:space="preserve"> </v>
      </c>
      <c r="K27" s="5" t="s">
        <v>2</v>
      </c>
      <c r="L27" s="9" t="str">
        <f>VLOOKUP(Tableau2568101214[[#This Row],[PLACE ERGUE]],PointsClassement[],2,FALSE)</f>
        <v xml:space="preserve"> </v>
      </c>
      <c r="M27" s="5" t="s">
        <v>2</v>
      </c>
      <c r="N27" s="9" t="str">
        <f>VLOOKUP(Tableau2568101214[[#This Row],[PLACE TREGUNC]],PointsClassement[],2,FALSE)</f>
        <v xml:space="preserve"> </v>
      </c>
      <c r="O27" s="5" t="s">
        <v>2</v>
      </c>
      <c r="P27" s="9" t="str">
        <f>VLOOKUP(Tableau2568101214[[#This Row],[PLACE SCAER]],PointsClassement[],2,FALSE)</f>
        <v xml:space="preserve"> </v>
      </c>
      <c r="Q27" s="5" t="s">
        <v>2</v>
      </c>
      <c r="R27" s="9" t="str">
        <f>VLOOKUP(Tableau2568101214[[#This Row],[PLACE GOUEZEC]],PointsClassement[],2,FALSE)</f>
        <v xml:space="preserve"> </v>
      </c>
      <c r="S27" s="7"/>
      <c r="T27" s="8">
        <f>SUM(F27,H27,J27,L27,N27,P27,R27,S27)</f>
        <v>0</v>
      </c>
    </row>
    <row r="28" spans="1:20" x14ac:dyDescent="0.3">
      <c r="A28">
        <v>23</v>
      </c>
      <c r="E28" s="3" t="s">
        <v>2</v>
      </c>
      <c r="F28" s="9" t="str">
        <f>VLOOKUP(Tableau2568101214[[#This Row],[PLACE QUIMPER]],PointsClassement[],2,FALSE)</f>
        <v xml:space="preserve"> </v>
      </c>
      <c r="G28" s="5" t="s">
        <v>2</v>
      </c>
      <c r="H28" s="9" t="str">
        <f>VLOOKUP(Tableau2568101214[[#This Row],[PLACE RIEC]],PointsClassement[],2,FALSE)</f>
        <v xml:space="preserve"> </v>
      </c>
      <c r="I28" s="5" t="s">
        <v>2</v>
      </c>
      <c r="J28" s="9" t="str">
        <f>VLOOKUP(Tableau2568101214[[#This Row],[PLACE QUIMPERLE]],PointsClassement[],2,FALSE)</f>
        <v xml:space="preserve"> </v>
      </c>
      <c r="K28" s="5" t="s">
        <v>2</v>
      </c>
      <c r="L28" s="9" t="str">
        <f>VLOOKUP(Tableau2568101214[[#This Row],[PLACE ERGUE]],PointsClassement[],2,FALSE)</f>
        <v xml:space="preserve"> </v>
      </c>
      <c r="M28" s="5" t="s">
        <v>2</v>
      </c>
      <c r="N28" s="9" t="str">
        <f>VLOOKUP(Tableau2568101214[[#This Row],[PLACE TREGUNC]],PointsClassement[],2,FALSE)</f>
        <v xml:space="preserve"> </v>
      </c>
      <c r="O28" s="5" t="s">
        <v>2</v>
      </c>
      <c r="P28" s="9" t="str">
        <f>VLOOKUP(Tableau2568101214[[#This Row],[PLACE SCAER]],PointsClassement[],2,FALSE)</f>
        <v xml:space="preserve"> </v>
      </c>
      <c r="Q28" s="5" t="s">
        <v>2</v>
      </c>
      <c r="R28" s="9" t="str">
        <f>VLOOKUP(Tableau2568101214[[#This Row],[PLACE GOUEZEC]],PointsClassement[],2,FALSE)</f>
        <v xml:space="preserve"> </v>
      </c>
      <c r="S28" s="7"/>
      <c r="T28" s="8">
        <f>SUM(F28,H28,J28,L28,N28,P28,R28,S28)</f>
        <v>0</v>
      </c>
    </row>
    <row r="29" spans="1:20" x14ac:dyDescent="0.3">
      <c r="A29">
        <v>24</v>
      </c>
      <c r="E29" s="3" t="s">
        <v>2</v>
      </c>
      <c r="F29" s="9" t="str">
        <f>VLOOKUP(Tableau2568101214[[#This Row],[PLACE QUIMPER]],PointsClassement[],2,FALSE)</f>
        <v xml:space="preserve"> </v>
      </c>
      <c r="G29" s="5" t="s">
        <v>2</v>
      </c>
      <c r="H29" s="9" t="str">
        <f>VLOOKUP(Tableau2568101214[[#This Row],[PLACE RIEC]],PointsClassement[],2,FALSE)</f>
        <v xml:space="preserve"> </v>
      </c>
      <c r="I29" s="5" t="s">
        <v>2</v>
      </c>
      <c r="J29" s="9" t="str">
        <f>VLOOKUP(Tableau2568101214[[#This Row],[PLACE QUIMPERLE]],PointsClassement[],2,FALSE)</f>
        <v xml:space="preserve"> </v>
      </c>
      <c r="K29" s="5" t="s">
        <v>2</v>
      </c>
      <c r="L29" s="9" t="str">
        <f>VLOOKUP(Tableau2568101214[[#This Row],[PLACE ERGUE]],PointsClassement[],2,FALSE)</f>
        <v xml:space="preserve"> </v>
      </c>
      <c r="M29" s="5" t="s">
        <v>2</v>
      </c>
      <c r="N29" s="9" t="str">
        <f>VLOOKUP(Tableau2568101214[[#This Row],[PLACE TREGUNC]],PointsClassement[],2,FALSE)</f>
        <v xml:space="preserve"> </v>
      </c>
      <c r="O29" s="5" t="s">
        <v>2</v>
      </c>
      <c r="P29" s="9" t="str">
        <f>VLOOKUP(Tableau2568101214[[#This Row],[PLACE SCAER]],PointsClassement[],2,FALSE)</f>
        <v xml:space="preserve"> </v>
      </c>
      <c r="Q29" s="5" t="s">
        <v>2</v>
      </c>
      <c r="R29" s="9" t="str">
        <f>VLOOKUP(Tableau2568101214[[#This Row],[PLACE GOUEZEC]],PointsClassement[],2,FALSE)</f>
        <v xml:space="preserve"> </v>
      </c>
      <c r="S29" s="7"/>
      <c r="T29" s="8">
        <f>SUM(F29,H29,J29,L29,N29,P29,R29,S29)</f>
        <v>0</v>
      </c>
    </row>
    <row r="30" spans="1:20" x14ac:dyDescent="0.3">
      <c r="A30">
        <v>25</v>
      </c>
      <c r="E30" s="3" t="s">
        <v>2</v>
      </c>
      <c r="F30" s="9" t="str">
        <f>VLOOKUP(Tableau2568101214[[#This Row],[PLACE QUIMPER]],PointsClassement[],2,FALSE)</f>
        <v xml:space="preserve"> </v>
      </c>
      <c r="G30" s="5" t="s">
        <v>2</v>
      </c>
      <c r="H30" s="9" t="str">
        <f>VLOOKUP(Tableau2568101214[[#This Row],[PLACE RIEC]],PointsClassement[],2,FALSE)</f>
        <v xml:space="preserve"> </v>
      </c>
      <c r="I30" s="5" t="s">
        <v>2</v>
      </c>
      <c r="J30" s="9" t="str">
        <f>VLOOKUP(Tableau2568101214[[#This Row],[PLACE QUIMPERLE]],PointsClassement[],2,FALSE)</f>
        <v xml:space="preserve"> </v>
      </c>
      <c r="K30" s="5" t="s">
        <v>2</v>
      </c>
      <c r="L30" s="9" t="str">
        <f>VLOOKUP(Tableau2568101214[[#This Row],[PLACE ERGUE]],PointsClassement[],2,FALSE)</f>
        <v xml:space="preserve"> </v>
      </c>
      <c r="M30" s="5" t="s">
        <v>2</v>
      </c>
      <c r="N30" s="9" t="str">
        <f>VLOOKUP(Tableau2568101214[[#This Row],[PLACE TREGUNC]],PointsClassement[],2,FALSE)</f>
        <v xml:space="preserve"> </v>
      </c>
      <c r="O30" s="5" t="s">
        <v>2</v>
      </c>
      <c r="P30" s="9" t="str">
        <f>VLOOKUP(Tableau2568101214[[#This Row],[PLACE SCAER]],PointsClassement[],2,FALSE)</f>
        <v xml:space="preserve"> </v>
      </c>
      <c r="Q30" s="5" t="s">
        <v>2</v>
      </c>
      <c r="R30" s="9" t="str">
        <f>VLOOKUP(Tableau2568101214[[#This Row],[PLACE GOUEZEC]],PointsClassement[],2,FALSE)</f>
        <v xml:space="preserve"> </v>
      </c>
      <c r="S30" s="7"/>
      <c r="T30" s="8">
        <f>SUM(F30,H30,J30,L30,N30,P30,R30,S30)</f>
        <v>0</v>
      </c>
    </row>
    <row r="31" spans="1:20" x14ac:dyDescent="0.3">
      <c r="A31">
        <v>26</v>
      </c>
      <c r="E31" s="3" t="s">
        <v>2</v>
      </c>
      <c r="F31" s="9" t="str">
        <f>VLOOKUP(Tableau2568101214[[#This Row],[PLACE QUIMPER]],PointsClassement[],2,FALSE)</f>
        <v xml:space="preserve"> </v>
      </c>
      <c r="G31" s="5" t="s">
        <v>2</v>
      </c>
      <c r="H31" s="9" t="str">
        <f>VLOOKUP(Tableau2568101214[[#This Row],[PLACE RIEC]],PointsClassement[],2,FALSE)</f>
        <v xml:space="preserve"> </v>
      </c>
      <c r="I31" s="5" t="s">
        <v>2</v>
      </c>
      <c r="J31" s="9" t="str">
        <f>VLOOKUP(Tableau2568101214[[#This Row],[PLACE QUIMPERLE]],PointsClassement[],2,FALSE)</f>
        <v xml:space="preserve"> </v>
      </c>
      <c r="K31" s="5" t="s">
        <v>2</v>
      </c>
      <c r="L31" s="9" t="str">
        <f>VLOOKUP(Tableau2568101214[[#This Row],[PLACE ERGUE]],PointsClassement[],2,FALSE)</f>
        <v xml:space="preserve"> </v>
      </c>
      <c r="M31" s="5" t="s">
        <v>2</v>
      </c>
      <c r="N31" s="9" t="str">
        <f>VLOOKUP(Tableau2568101214[[#This Row],[PLACE TREGUNC]],PointsClassement[],2,FALSE)</f>
        <v xml:space="preserve"> </v>
      </c>
      <c r="O31" s="5" t="s">
        <v>2</v>
      </c>
      <c r="P31" s="9" t="str">
        <f>VLOOKUP(Tableau2568101214[[#This Row],[PLACE SCAER]],PointsClassement[],2,FALSE)</f>
        <v xml:space="preserve"> </v>
      </c>
      <c r="Q31" s="5" t="s">
        <v>2</v>
      </c>
      <c r="R31" s="9" t="str">
        <f>VLOOKUP(Tableau2568101214[[#This Row],[PLACE GOUEZEC]],PointsClassement[],2,FALSE)</f>
        <v xml:space="preserve"> </v>
      </c>
      <c r="S31" s="7"/>
      <c r="T31" s="8">
        <f>SUM(F31,H31,J31,L31,N31,P31,R31,S31)</f>
        <v>0</v>
      </c>
    </row>
    <row r="32" spans="1:20" x14ac:dyDescent="0.3">
      <c r="A32">
        <v>27</v>
      </c>
      <c r="E32" s="3" t="s">
        <v>2</v>
      </c>
      <c r="F32" s="9" t="str">
        <f>VLOOKUP(Tableau2568101214[[#This Row],[PLACE QUIMPER]],PointsClassement[],2,FALSE)</f>
        <v xml:space="preserve"> </v>
      </c>
      <c r="G32" s="5" t="s">
        <v>2</v>
      </c>
      <c r="H32" s="9" t="str">
        <f>VLOOKUP(Tableau2568101214[[#This Row],[PLACE RIEC]],PointsClassement[],2,FALSE)</f>
        <v xml:space="preserve"> </v>
      </c>
      <c r="I32" s="5" t="s">
        <v>2</v>
      </c>
      <c r="J32" s="9" t="str">
        <f>VLOOKUP(Tableau2568101214[[#This Row],[PLACE QUIMPERLE]],PointsClassement[],2,FALSE)</f>
        <v xml:space="preserve"> </v>
      </c>
      <c r="K32" s="5" t="s">
        <v>2</v>
      </c>
      <c r="L32" s="9" t="str">
        <f>VLOOKUP(Tableau2568101214[[#This Row],[PLACE ERGUE]],PointsClassement[],2,FALSE)</f>
        <v xml:space="preserve"> </v>
      </c>
      <c r="M32" s="5" t="s">
        <v>2</v>
      </c>
      <c r="N32" s="9" t="str">
        <f>VLOOKUP(Tableau2568101214[[#This Row],[PLACE TREGUNC]],PointsClassement[],2,FALSE)</f>
        <v xml:space="preserve"> </v>
      </c>
      <c r="O32" s="5" t="s">
        <v>2</v>
      </c>
      <c r="P32" s="9" t="str">
        <f>VLOOKUP(Tableau2568101214[[#This Row],[PLACE SCAER]],PointsClassement[],2,FALSE)</f>
        <v xml:space="preserve"> </v>
      </c>
      <c r="Q32" s="5" t="s">
        <v>2</v>
      </c>
      <c r="R32" s="9" t="str">
        <f>VLOOKUP(Tableau2568101214[[#This Row],[PLACE GOUEZEC]],PointsClassement[],2,FALSE)</f>
        <v xml:space="preserve"> </v>
      </c>
      <c r="S32" s="7"/>
      <c r="T32" s="8">
        <f>SUM(F32,H32,J32,L32,N32,P32,R32,S32)</f>
        <v>0</v>
      </c>
    </row>
    <row r="33" spans="1:20" x14ac:dyDescent="0.3">
      <c r="A33">
        <v>28</v>
      </c>
      <c r="E33" s="3" t="s">
        <v>2</v>
      </c>
      <c r="F33" s="9" t="str">
        <f>VLOOKUP(Tableau2568101214[[#This Row],[PLACE QUIMPER]],PointsClassement[],2,FALSE)</f>
        <v xml:space="preserve"> </v>
      </c>
      <c r="G33" s="5" t="s">
        <v>2</v>
      </c>
      <c r="H33" s="9" t="str">
        <f>VLOOKUP(Tableau2568101214[[#This Row],[PLACE RIEC]],PointsClassement[],2,FALSE)</f>
        <v xml:space="preserve"> </v>
      </c>
      <c r="I33" s="5" t="s">
        <v>2</v>
      </c>
      <c r="J33" s="9" t="str">
        <f>VLOOKUP(Tableau2568101214[[#This Row],[PLACE QUIMPERLE]],PointsClassement[],2,FALSE)</f>
        <v xml:space="preserve"> </v>
      </c>
      <c r="K33" s="5" t="s">
        <v>2</v>
      </c>
      <c r="L33" s="9" t="str">
        <f>VLOOKUP(Tableau2568101214[[#This Row],[PLACE ERGUE]],PointsClassement[],2,FALSE)</f>
        <v xml:space="preserve"> </v>
      </c>
      <c r="M33" s="5" t="s">
        <v>2</v>
      </c>
      <c r="N33" s="9" t="str">
        <f>VLOOKUP(Tableau2568101214[[#This Row],[PLACE TREGUNC]],PointsClassement[],2,FALSE)</f>
        <v xml:space="preserve"> </v>
      </c>
      <c r="O33" s="5" t="s">
        <v>2</v>
      </c>
      <c r="P33" s="9" t="str">
        <f>VLOOKUP(Tableau2568101214[[#This Row],[PLACE SCAER]],PointsClassement[],2,FALSE)</f>
        <v xml:space="preserve"> </v>
      </c>
      <c r="Q33" s="5" t="s">
        <v>2</v>
      </c>
      <c r="R33" s="9" t="str">
        <f>VLOOKUP(Tableau2568101214[[#This Row],[PLACE GOUEZEC]],PointsClassement[],2,FALSE)</f>
        <v xml:space="preserve"> </v>
      </c>
      <c r="S33" s="7"/>
      <c r="T33" s="8">
        <f>SUM(F33,H33,J33,L33,N33,P33,R33,S33)</f>
        <v>0</v>
      </c>
    </row>
    <row r="34" spans="1:20" x14ac:dyDescent="0.3">
      <c r="A34">
        <v>29</v>
      </c>
      <c r="E34" s="3" t="s">
        <v>2</v>
      </c>
      <c r="F34" s="9" t="str">
        <f>VLOOKUP(Tableau2568101214[[#This Row],[PLACE QUIMPER]],PointsClassement[],2,FALSE)</f>
        <v xml:space="preserve"> </v>
      </c>
      <c r="G34" s="5" t="s">
        <v>2</v>
      </c>
      <c r="H34" s="9" t="str">
        <f>VLOOKUP(Tableau2568101214[[#This Row],[PLACE RIEC]],PointsClassement[],2,FALSE)</f>
        <v xml:space="preserve"> </v>
      </c>
      <c r="I34" s="5" t="s">
        <v>2</v>
      </c>
      <c r="J34" s="9" t="str">
        <f>VLOOKUP(Tableau2568101214[[#This Row],[PLACE QUIMPERLE]],PointsClassement[],2,FALSE)</f>
        <v xml:space="preserve"> </v>
      </c>
      <c r="K34" s="5" t="s">
        <v>2</v>
      </c>
      <c r="L34" s="9" t="str">
        <f>VLOOKUP(Tableau2568101214[[#This Row],[PLACE ERGUE]],PointsClassement[],2,FALSE)</f>
        <v xml:space="preserve"> </v>
      </c>
      <c r="M34" s="5" t="s">
        <v>2</v>
      </c>
      <c r="N34" s="9" t="str">
        <f>VLOOKUP(Tableau2568101214[[#This Row],[PLACE TREGUNC]],PointsClassement[],2,FALSE)</f>
        <v xml:space="preserve"> </v>
      </c>
      <c r="O34" s="5" t="s">
        <v>2</v>
      </c>
      <c r="P34" s="9" t="str">
        <f>VLOOKUP(Tableau2568101214[[#This Row],[PLACE SCAER]],PointsClassement[],2,FALSE)</f>
        <v xml:space="preserve"> </v>
      </c>
      <c r="Q34" s="5" t="s">
        <v>2</v>
      </c>
      <c r="R34" s="9" t="str">
        <f>VLOOKUP(Tableau2568101214[[#This Row],[PLACE GOUEZEC]],PointsClassement[],2,FALSE)</f>
        <v xml:space="preserve"> </v>
      </c>
      <c r="S34" s="7"/>
      <c r="T34" s="8">
        <f>SUM(F34,H34,J34,L34,N34,P34,R34,S34)</f>
        <v>0</v>
      </c>
    </row>
    <row r="35" spans="1:20" x14ac:dyDescent="0.3">
      <c r="A35">
        <v>30</v>
      </c>
      <c r="E35" s="3" t="s">
        <v>2</v>
      </c>
      <c r="F35" s="9" t="str">
        <f>VLOOKUP(Tableau2568101214[[#This Row],[PLACE QUIMPER]],PointsClassement[],2,FALSE)</f>
        <v xml:space="preserve"> </v>
      </c>
      <c r="G35" s="5" t="s">
        <v>2</v>
      </c>
      <c r="H35" s="9" t="str">
        <f>VLOOKUP(Tableau2568101214[[#This Row],[PLACE RIEC]],PointsClassement[],2,FALSE)</f>
        <v xml:space="preserve"> </v>
      </c>
      <c r="I35" s="5" t="s">
        <v>2</v>
      </c>
      <c r="J35" s="9" t="str">
        <f>VLOOKUP(Tableau2568101214[[#This Row],[PLACE QUIMPERLE]],PointsClassement[],2,FALSE)</f>
        <v xml:space="preserve"> </v>
      </c>
      <c r="K35" s="5" t="s">
        <v>2</v>
      </c>
      <c r="L35" s="9" t="str">
        <f>VLOOKUP(Tableau2568101214[[#This Row],[PLACE ERGUE]],PointsClassement[],2,FALSE)</f>
        <v xml:space="preserve"> </v>
      </c>
      <c r="M35" s="5" t="s">
        <v>2</v>
      </c>
      <c r="N35" s="9" t="str">
        <f>VLOOKUP(Tableau2568101214[[#This Row],[PLACE TREGUNC]],PointsClassement[],2,FALSE)</f>
        <v xml:space="preserve"> </v>
      </c>
      <c r="O35" s="5" t="s">
        <v>2</v>
      </c>
      <c r="P35" s="9" t="str">
        <f>VLOOKUP(Tableau2568101214[[#This Row],[PLACE SCAER]],PointsClassement[],2,FALSE)</f>
        <v xml:space="preserve"> </v>
      </c>
      <c r="Q35" s="5" t="s">
        <v>2</v>
      </c>
      <c r="R35" s="9" t="str">
        <f>VLOOKUP(Tableau2568101214[[#This Row],[PLACE GOUEZEC]],PointsClassement[],2,FALSE)</f>
        <v xml:space="preserve"> </v>
      </c>
      <c r="S35" s="7"/>
      <c r="T35" s="8">
        <f>SUM(F35,H35,J35,L35,N35,P35,R35,S35)</f>
        <v>0</v>
      </c>
    </row>
    <row r="36" spans="1:20" x14ac:dyDescent="0.3">
      <c r="A36">
        <v>31</v>
      </c>
      <c r="E36" s="3" t="s">
        <v>2</v>
      </c>
      <c r="F36" s="9" t="str">
        <f>VLOOKUP(Tableau2568101214[[#This Row],[PLACE QUIMPER]],PointsClassement[],2,FALSE)</f>
        <v xml:space="preserve"> </v>
      </c>
      <c r="G36" s="5" t="s">
        <v>2</v>
      </c>
      <c r="H36" s="9" t="str">
        <f>VLOOKUP(Tableau2568101214[[#This Row],[PLACE RIEC]],PointsClassement[],2,FALSE)</f>
        <v xml:space="preserve"> </v>
      </c>
      <c r="I36" s="5" t="s">
        <v>2</v>
      </c>
      <c r="J36" s="9" t="str">
        <f>VLOOKUP(Tableau2568101214[[#This Row],[PLACE QUIMPERLE]],PointsClassement[],2,FALSE)</f>
        <v xml:space="preserve"> </v>
      </c>
      <c r="K36" s="5" t="s">
        <v>2</v>
      </c>
      <c r="L36" s="9" t="str">
        <f>VLOOKUP(Tableau2568101214[[#This Row],[PLACE ERGUE]],PointsClassement[],2,FALSE)</f>
        <v xml:space="preserve"> </v>
      </c>
      <c r="M36" s="5" t="s">
        <v>2</v>
      </c>
      <c r="N36" s="9" t="str">
        <f>VLOOKUP(Tableau2568101214[[#This Row],[PLACE TREGUNC]],PointsClassement[],2,FALSE)</f>
        <v xml:space="preserve"> </v>
      </c>
      <c r="O36" s="5" t="s">
        <v>2</v>
      </c>
      <c r="P36" s="9" t="str">
        <f>VLOOKUP(Tableau2568101214[[#This Row],[PLACE SCAER]],PointsClassement[],2,FALSE)</f>
        <v xml:space="preserve"> </v>
      </c>
      <c r="Q36" s="5" t="s">
        <v>2</v>
      </c>
      <c r="R36" s="9" t="str">
        <f>VLOOKUP(Tableau2568101214[[#This Row],[PLACE GOUEZEC]],PointsClassement[],2,FALSE)</f>
        <v xml:space="preserve"> </v>
      </c>
      <c r="S36" s="7"/>
      <c r="T36" s="8">
        <f>SUM(F36,H36,J36,L36,N36,P36,R36,S36)</f>
        <v>0</v>
      </c>
    </row>
    <row r="37" spans="1:20" x14ac:dyDescent="0.3">
      <c r="A37">
        <v>32</v>
      </c>
      <c r="E37" s="3" t="s">
        <v>2</v>
      </c>
      <c r="F37" s="9" t="str">
        <f>VLOOKUP(Tableau2568101214[[#This Row],[PLACE QUIMPER]],PointsClassement[],2,FALSE)</f>
        <v xml:space="preserve"> </v>
      </c>
      <c r="G37" s="5" t="s">
        <v>2</v>
      </c>
      <c r="H37" s="9" t="str">
        <f>VLOOKUP(Tableau2568101214[[#This Row],[PLACE RIEC]],PointsClassement[],2,FALSE)</f>
        <v xml:space="preserve"> </v>
      </c>
      <c r="I37" s="5" t="s">
        <v>2</v>
      </c>
      <c r="J37" s="9" t="str">
        <f>VLOOKUP(Tableau2568101214[[#This Row],[PLACE QUIMPERLE]],PointsClassement[],2,FALSE)</f>
        <v xml:space="preserve"> </v>
      </c>
      <c r="K37" s="5" t="s">
        <v>2</v>
      </c>
      <c r="L37" s="9" t="str">
        <f>VLOOKUP(Tableau2568101214[[#This Row],[PLACE ERGUE]],PointsClassement[],2,FALSE)</f>
        <v xml:space="preserve"> </v>
      </c>
      <c r="M37" s="5" t="s">
        <v>2</v>
      </c>
      <c r="N37" s="9" t="str">
        <f>VLOOKUP(Tableau2568101214[[#This Row],[PLACE TREGUNC]],PointsClassement[],2,FALSE)</f>
        <v xml:space="preserve"> </v>
      </c>
      <c r="O37" s="5" t="s">
        <v>2</v>
      </c>
      <c r="P37" s="9" t="str">
        <f>VLOOKUP(Tableau2568101214[[#This Row],[PLACE SCAER]],PointsClassement[],2,FALSE)</f>
        <v xml:space="preserve"> </v>
      </c>
      <c r="Q37" s="5" t="s">
        <v>2</v>
      </c>
      <c r="R37" s="9" t="str">
        <f>VLOOKUP(Tableau2568101214[[#This Row],[PLACE GOUEZEC]],PointsClassement[],2,FALSE)</f>
        <v xml:space="preserve"> </v>
      </c>
      <c r="S37" s="7"/>
      <c r="T37" s="8">
        <f>SUM(F37,H37,J37,L37,N37,P37,R37,S37)</f>
        <v>0</v>
      </c>
    </row>
    <row r="38" spans="1:20" x14ac:dyDescent="0.3">
      <c r="A38">
        <v>33</v>
      </c>
      <c r="E38" s="3" t="s">
        <v>2</v>
      </c>
      <c r="F38" s="9" t="str">
        <f>VLOOKUP(Tableau2568101214[[#This Row],[PLACE QUIMPER]],PointsClassement[],2,FALSE)</f>
        <v xml:space="preserve"> </v>
      </c>
      <c r="G38" s="5" t="s">
        <v>2</v>
      </c>
      <c r="H38" s="9" t="str">
        <f>VLOOKUP(Tableau2568101214[[#This Row],[PLACE RIEC]],PointsClassement[],2,FALSE)</f>
        <v xml:space="preserve"> </v>
      </c>
      <c r="I38" s="5" t="s">
        <v>2</v>
      </c>
      <c r="J38" s="9" t="str">
        <f>VLOOKUP(Tableau2568101214[[#This Row],[PLACE QUIMPERLE]],PointsClassement[],2,FALSE)</f>
        <v xml:space="preserve"> </v>
      </c>
      <c r="K38" s="5" t="s">
        <v>2</v>
      </c>
      <c r="L38" s="9" t="str">
        <f>VLOOKUP(Tableau2568101214[[#This Row],[PLACE ERGUE]],PointsClassement[],2,FALSE)</f>
        <v xml:space="preserve"> </v>
      </c>
      <c r="M38" s="5" t="s">
        <v>2</v>
      </c>
      <c r="N38" s="9" t="str">
        <f>VLOOKUP(Tableau2568101214[[#This Row],[PLACE TREGUNC]],PointsClassement[],2,FALSE)</f>
        <v xml:space="preserve"> </v>
      </c>
      <c r="O38" s="5" t="s">
        <v>2</v>
      </c>
      <c r="P38" s="9" t="str">
        <f>VLOOKUP(Tableau2568101214[[#This Row],[PLACE SCAER]],PointsClassement[],2,FALSE)</f>
        <v xml:space="preserve"> </v>
      </c>
      <c r="Q38" s="5" t="s">
        <v>2</v>
      </c>
      <c r="R38" s="9" t="str">
        <f>VLOOKUP(Tableau2568101214[[#This Row],[PLACE GOUEZEC]],PointsClassement[],2,FALSE)</f>
        <v xml:space="preserve"> </v>
      </c>
      <c r="S38" s="7"/>
      <c r="T38" s="8">
        <f>SUM(F38,H38,J38,L38,N38,P38,R38,S38)</f>
        <v>0</v>
      </c>
    </row>
    <row r="39" spans="1:20" x14ac:dyDescent="0.3">
      <c r="A39">
        <v>34</v>
      </c>
      <c r="E39" s="3" t="s">
        <v>2</v>
      </c>
      <c r="F39" s="9" t="str">
        <f>VLOOKUP(Tableau2568101214[[#This Row],[PLACE QUIMPER]],PointsClassement[],2,FALSE)</f>
        <v xml:space="preserve"> </v>
      </c>
      <c r="G39" s="5" t="s">
        <v>2</v>
      </c>
      <c r="H39" s="9" t="str">
        <f>VLOOKUP(Tableau2568101214[[#This Row],[PLACE RIEC]],PointsClassement[],2,FALSE)</f>
        <v xml:space="preserve"> </v>
      </c>
      <c r="I39" s="5" t="s">
        <v>2</v>
      </c>
      <c r="J39" s="9" t="str">
        <f>VLOOKUP(Tableau2568101214[[#This Row],[PLACE QUIMPERLE]],PointsClassement[],2,FALSE)</f>
        <v xml:space="preserve"> </v>
      </c>
      <c r="K39" s="5" t="s">
        <v>2</v>
      </c>
      <c r="L39" s="9" t="str">
        <f>VLOOKUP(Tableau2568101214[[#This Row],[PLACE ERGUE]],PointsClassement[],2,FALSE)</f>
        <v xml:space="preserve"> </v>
      </c>
      <c r="M39" s="5" t="s">
        <v>2</v>
      </c>
      <c r="N39" s="9" t="str">
        <f>VLOOKUP(Tableau2568101214[[#This Row],[PLACE TREGUNC]],PointsClassement[],2,FALSE)</f>
        <v xml:space="preserve"> </v>
      </c>
      <c r="O39" s="5" t="s">
        <v>2</v>
      </c>
      <c r="P39" s="9" t="str">
        <f>VLOOKUP(Tableau2568101214[[#This Row],[PLACE SCAER]],PointsClassement[],2,FALSE)</f>
        <v xml:space="preserve"> </v>
      </c>
      <c r="Q39" s="5" t="s">
        <v>2</v>
      </c>
      <c r="R39" s="9" t="str">
        <f>VLOOKUP(Tableau2568101214[[#This Row],[PLACE GOUEZEC]],PointsClassement[],2,FALSE)</f>
        <v xml:space="preserve"> </v>
      </c>
      <c r="S39" s="7"/>
      <c r="T39" s="8">
        <f>SUM(F39,H39,J39,L39,N39,P39,R39,S39)</f>
        <v>0</v>
      </c>
    </row>
    <row r="40" spans="1:20" x14ac:dyDescent="0.3">
      <c r="A40">
        <v>35</v>
      </c>
      <c r="E40" s="3" t="s">
        <v>2</v>
      </c>
      <c r="F40" s="9" t="str">
        <f>VLOOKUP(Tableau2568101214[[#This Row],[PLACE QUIMPER]],PointsClassement[],2,FALSE)</f>
        <v xml:space="preserve"> </v>
      </c>
      <c r="G40" s="5" t="s">
        <v>2</v>
      </c>
      <c r="H40" s="9" t="str">
        <f>VLOOKUP(Tableau2568101214[[#This Row],[PLACE RIEC]],PointsClassement[],2,FALSE)</f>
        <v xml:space="preserve"> </v>
      </c>
      <c r="I40" s="5" t="s">
        <v>2</v>
      </c>
      <c r="J40" s="9" t="str">
        <f>VLOOKUP(Tableau2568101214[[#This Row],[PLACE QUIMPERLE]],PointsClassement[],2,FALSE)</f>
        <v xml:space="preserve"> </v>
      </c>
      <c r="K40" s="5" t="s">
        <v>2</v>
      </c>
      <c r="L40" s="9" t="str">
        <f>VLOOKUP(Tableau2568101214[[#This Row],[PLACE ERGUE]],PointsClassement[],2,FALSE)</f>
        <v xml:space="preserve"> </v>
      </c>
      <c r="M40" s="5" t="s">
        <v>2</v>
      </c>
      <c r="N40" s="9" t="str">
        <f>VLOOKUP(Tableau2568101214[[#This Row],[PLACE TREGUNC]],PointsClassement[],2,FALSE)</f>
        <v xml:space="preserve"> </v>
      </c>
      <c r="O40" s="5" t="s">
        <v>2</v>
      </c>
      <c r="P40" s="9" t="str">
        <f>VLOOKUP(Tableau2568101214[[#This Row],[PLACE SCAER]],PointsClassement[],2,FALSE)</f>
        <v xml:space="preserve"> </v>
      </c>
      <c r="Q40" s="5" t="s">
        <v>2</v>
      </c>
      <c r="R40" s="9" t="str">
        <f>VLOOKUP(Tableau2568101214[[#This Row],[PLACE GOUEZEC]],PointsClassement[],2,FALSE)</f>
        <v xml:space="preserve"> </v>
      </c>
      <c r="S40" s="7"/>
      <c r="T40" s="8">
        <f>SUM(F40,H40,J40,L40,N40,P40,R40,S40)</f>
        <v>0</v>
      </c>
    </row>
    <row r="41" spans="1:20" x14ac:dyDescent="0.3">
      <c r="A41">
        <v>36</v>
      </c>
      <c r="E41" s="3" t="s">
        <v>2</v>
      </c>
      <c r="F41" s="9" t="str">
        <f>VLOOKUP(Tableau2568101214[[#This Row],[PLACE QUIMPER]],PointsClassement[],2,FALSE)</f>
        <v xml:space="preserve"> </v>
      </c>
      <c r="G41" s="5" t="s">
        <v>2</v>
      </c>
      <c r="H41" s="9" t="str">
        <f>VLOOKUP(Tableau2568101214[[#This Row],[PLACE RIEC]],PointsClassement[],2,FALSE)</f>
        <v xml:space="preserve"> </v>
      </c>
      <c r="I41" s="5" t="s">
        <v>2</v>
      </c>
      <c r="J41" s="9" t="str">
        <f>VLOOKUP(Tableau2568101214[[#This Row],[PLACE QUIMPERLE]],PointsClassement[],2,FALSE)</f>
        <v xml:space="preserve"> </v>
      </c>
      <c r="K41" s="5" t="s">
        <v>2</v>
      </c>
      <c r="L41" s="9" t="str">
        <f>VLOOKUP(Tableau2568101214[[#This Row],[PLACE ERGUE]],PointsClassement[],2,FALSE)</f>
        <v xml:space="preserve"> </v>
      </c>
      <c r="M41" s="5" t="s">
        <v>2</v>
      </c>
      <c r="N41" s="9" t="str">
        <f>VLOOKUP(Tableau2568101214[[#This Row],[PLACE TREGUNC]],PointsClassement[],2,FALSE)</f>
        <v xml:space="preserve"> </v>
      </c>
      <c r="O41" s="5" t="s">
        <v>2</v>
      </c>
      <c r="P41" s="9" t="str">
        <f>VLOOKUP(Tableau2568101214[[#This Row],[PLACE SCAER]],PointsClassement[],2,FALSE)</f>
        <v xml:space="preserve"> </v>
      </c>
      <c r="Q41" s="5" t="s">
        <v>2</v>
      </c>
      <c r="R41" s="9" t="str">
        <f>VLOOKUP(Tableau2568101214[[#This Row],[PLACE GOUEZEC]],PointsClassement[],2,FALSE)</f>
        <v xml:space="preserve"> </v>
      </c>
      <c r="S41" s="7"/>
      <c r="T41" s="8">
        <f>SUM(F41,H41,J41,L41,N41,P41,R41,S41)</f>
        <v>0</v>
      </c>
    </row>
    <row r="42" spans="1:20" x14ac:dyDescent="0.3">
      <c r="A42">
        <v>37</v>
      </c>
      <c r="E42" s="3" t="s">
        <v>2</v>
      </c>
      <c r="F42" s="9" t="str">
        <f>VLOOKUP(Tableau2568101214[[#This Row],[PLACE QUIMPER]],PointsClassement[],2,FALSE)</f>
        <v xml:space="preserve"> </v>
      </c>
      <c r="G42" s="5" t="s">
        <v>2</v>
      </c>
      <c r="H42" s="9" t="str">
        <f>VLOOKUP(Tableau2568101214[[#This Row],[PLACE RIEC]],PointsClassement[],2,FALSE)</f>
        <v xml:space="preserve"> </v>
      </c>
      <c r="I42" s="5" t="s">
        <v>2</v>
      </c>
      <c r="J42" s="9" t="str">
        <f>VLOOKUP(Tableau2568101214[[#This Row],[PLACE QUIMPERLE]],PointsClassement[],2,FALSE)</f>
        <v xml:space="preserve"> </v>
      </c>
      <c r="K42" s="5" t="s">
        <v>2</v>
      </c>
      <c r="L42" s="9" t="str">
        <f>VLOOKUP(Tableau2568101214[[#This Row],[PLACE ERGUE]],PointsClassement[],2,FALSE)</f>
        <v xml:space="preserve"> </v>
      </c>
      <c r="M42" s="5" t="s">
        <v>2</v>
      </c>
      <c r="N42" s="9" t="str">
        <f>VLOOKUP(Tableau2568101214[[#This Row],[PLACE TREGUNC]],PointsClassement[],2,FALSE)</f>
        <v xml:space="preserve"> </v>
      </c>
      <c r="O42" s="5" t="s">
        <v>2</v>
      </c>
      <c r="P42" s="9" t="str">
        <f>VLOOKUP(Tableau2568101214[[#This Row],[PLACE SCAER]],PointsClassement[],2,FALSE)</f>
        <v xml:space="preserve"> </v>
      </c>
      <c r="Q42" s="5" t="s">
        <v>2</v>
      </c>
      <c r="R42" s="9" t="str">
        <f>VLOOKUP(Tableau2568101214[[#This Row],[PLACE GOUEZEC]],PointsClassement[],2,FALSE)</f>
        <v xml:space="preserve"> </v>
      </c>
      <c r="S42" s="7"/>
      <c r="T42" s="8">
        <f>SUM(F42,H42,J42,L42,N42,P42,R42,S42)</f>
        <v>0</v>
      </c>
    </row>
    <row r="43" spans="1:20" x14ac:dyDescent="0.3">
      <c r="A43">
        <v>38</v>
      </c>
      <c r="E43" s="3" t="s">
        <v>2</v>
      </c>
      <c r="F43" s="9" t="str">
        <f>VLOOKUP(Tableau2568101214[[#This Row],[PLACE QUIMPER]],PointsClassement[],2,FALSE)</f>
        <v xml:space="preserve"> </v>
      </c>
      <c r="G43" s="5" t="s">
        <v>2</v>
      </c>
      <c r="H43" s="9" t="str">
        <f>VLOOKUP(Tableau2568101214[[#This Row],[PLACE RIEC]],PointsClassement[],2,FALSE)</f>
        <v xml:space="preserve"> </v>
      </c>
      <c r="I43" s="5" t="s">
        <v>2</v>
      </c>
      <c r="J43" s="9" t="str">
        <f>VLOOKUP(Tableau2568101214[[#This Row],[PLACE QUIMPERLE]],PointsClassement[],2,FALSE)</f>
        <v xml:space="preserve"> </v>
      </c>
      <c r="K43" s="5" t="s">
        <v>2</v>
      </c>
      <c r="L43" s="9" t="str">
        <f>VLOOKUP(Tableau2568101214[[#This Row],[PLACE ERGUE]],PointsClassement[],2,FALSE)</f>
        <v xml:space="preserve"> </v>
      </c>
      <c r="M43" s="5" t="s">
        <v>2</v>
      </c>
      <c r="N43" s="9" t="str">
        <f>VLOOKUP(Tableau2568101214[[#This Row],[PLACE TREGUNC]],PointsClassement[],2,FALSE)</f>
        <v xml:space="preserve"> </v>
      </c>
      <c r="O43" s="5" t="s">
        <v>2</v>
      </c>
      <c r="P43" s="9" t="str">
        <f>VLOOKUP(Tableau2568101214[[#This Row],[PLACE SCAER]],PointsClassement[],2,FALSE)</f>
        <v xml:space="preserve"> </v>
      </c>
      <c r="Q43" s="5" t="s">
        <v>2</v>
      </c>
      <c r="R43" s="9" t="str">
        <f>VLOOKUP(Tableau2568101214[[#This Row],[PLACE GOUEZEC]],PointsClassement[],2,FALSE)</f>
        <v xml:space="preserve"> </v>
      </c>
      <c r="S43" s="7"/>
      <c r="T43" s="8">
        <f>SUM(F43,H43,J43,L43,N43,P43,R43,S43)</f>
        <v>0</v>
      </c>
    </row>
    <row r="44" spans="1:20" x14ac:dyDescent="0.3">
      <c r="A44">
        <v>39</v>
      </c>
      <c r="E44" s="3" t="s">
        <v>2</v>
      </c>
      <c r="F44" s="9" t="str">
        <f>VLOOKUP(Tableau2568101214[[#This Row],[PLACE QUIMPER]],PointsClassement[],2,FALSE)</f>
        <v xml:space="preserve"> </v>
      </c>
      <c r="G44" s="5" t="s">
        <v>2</v>
      </c>
      <c r="H44" s="9" t="str">
        <f>VLOOKUP(Tableau2568101214[[#This Row],[PLACE RIEC]],PointsClassement[],2,FALSE)</f>
        <v xml:space="preserve"> </v>
      </c>
      <c r="I44" s="5" t="s">
        <v>2</v>
      </c>
      <c r="J44" s="9" t="str">
        <f>VLOOKUP(Tableau2568101214[[#This Row],[PLACE QUIMPERLE]],PointsClassement[],2,FALSE)</f>
        <v xml:space="preserve"> </v>
      </c>
      <c r="K44" s="5" t="s">
        <v>2</v>
      </c>
      <c r="L44" s="9" t="str">
        <f>VLOOKUP(Tableau2568101214[[#This Row],[PLACE ERGUE]],PointsClassement[],2,FALSE)</f>
        <v xml:space="preserve"> </v>
      </c>
      <c r="M44" s="5" t="s">
        <v>2</v>
      </c>
      <c r="N44" s="9" t="str">
        <f>VLOOKUP(Tableau2568101214[[#This Row],[PLACE TREGUNC]],PointsClassement[],2,FALSE)</f>
        <v xml:space="preserve"> </v>
      </c>
      <c r="O44" s="5" t="s">
        <v>2</v>
      </c>
      <c r="P44" s="9" t="str">
        <f>VLOOKUP(Tableau2568101214[[#This Row],[PLACE SCAER]],PointsClassement[],2,FALSE)</f>
        <v xml:space="preserve"> </v>
      </c>
      <c r="Q44" s="5" t="s">
        <v>2</v>
      </c>
      <c r="R44" s="9" t="str">
        <f>VLOOKUP(Tableau2568101214[[#This Row],[PLACE GOUEZEC]],PointsClassement[],2,FALSE)</f>
        <v xml:space="preserve"> </v>
      </c>
      <c r="S44" s="7"/>
      <c r="T44" s="8">
        <f>SUM(F44,H44,J44,L44,N44,P44,R44,S44)</f>
        <v>0</v>
      </c>
    </row>
    <row r="45" spans="1:20" x14ac:dyDescent="0.3">
      <c r="A45">
        <v>40</v>
      </c>
      <c r="E45" s="3" t="s">
        <v>2</v>
      </c>
      <c r="F45" s="9" t="str">
        <f>VLOOKUP(Tableau2568101214[[#This Row],[PLACE QUIMPER]],PointsClassement[],2,FALSE)</f>
        <v xml:space="preserve"> </v>
      </c>
      <c r="G45" s="5" t="s">
        <v>2</v>
      </c>
      <c r="H45" s="9" t="str">
        <f>VLOOKUP(Tableau2568101214[[#This Row],[PLACE RIEC]],PointsClassement[],2,FALSE)</f>
        <v xml:space="preserve"> </v>
      </c>
      <c r="I45" s="5" t="s">
        <v>2</v>
      </c>
      <c r="J45" s="9" t="str">
        <f>VLOOKUP(Tableau2568101214[[#This Row],[PLACE QUIMPERLE]],PointsClassement[],2,FALSE)</f>
        <v xml:space="preserve"> </v>
      </c>
      <c r="K45" s="5" t="s">
        <v>2</v>
      </c>
      <c r="L45" s="9" t="str">
        <f>VLOOKUP(Tableau2568101214[[#This Row],[PLACE ERGUE]],PointsClassement[],2,FALSE)</f>
        <v xml:space="preserve"> </v>
      </c>
      <c r="M45" s="5" t="s">
        <v>2</v>
      </c>
      <c r="N45" s="9" t="str">
        <f>VLOOKUP(Tableau2568101214[[#This Row],[PLACE TREGUNC]],PointsClassement[],2,FALSE)</f>
        <v xml:space="preserve"> </v>
      </c>
      <c r="O45" s="5" t="s">
        <v>2</v>
      </c>
      <c r="P45" s="9" t="str">
        <f>VLOOKUP(Tableau2568101214[[#This Row],[PLACE SCAER]],PointsClassement[],2,FALSE)</f>
        <v xml:space="preserve"> </v>
      </c>
      <c r="Q45" s="5" t="s">
        <v>2</v>
      </c>
      <c r="R45" s="9" t="str">
        <f>VLOOKUP(Tableau2568101214[[#This Row],[PLACE GOUEZEC]],PointsClassement[],2,FALSE)</f>
        <v xml:space="preserve"> </v>
      </c>
      <c r="S45" s="7"/>
      <c r="T45" s="8">
        <f>SUM(F45,H45,J45,L45,N45,P45,R45,S45)</f>
        <v>0</v>
      </c>
    </row>
    <row r="46" spans="1:20" x14ac:dyDescent="0.3">
      <c r="A46">
        <v>41</v>
      </c>
      <c r="E46" s="3" t="s">
        <v>2</v>
      </c>
      <c r="F46" s="9" t="str">
        <f>VLOOKUP(Tableau2568101214[[#This Row],[PLACE QUIMPER]],PointsClassement[],2,FALSE)</f>
        <v xml:space="preserve"> </v>
      </c>
      <c r="G46" s="5" t="s">
        <v>2</v>
      </c>
      <c r="H46" s="9" t="str">
        <f>VLOOKUP(Tableau2568101214[[#This Row],[PLACE RIEC]],PointsClassement[],2,FALSE)</f>
        <v xml:space="preserve"> </v>
      </c>
      <c r="I46" s="5" t="s">
        <v>2</v>
      </c>
      <c r="J46" s="9" t="str">
        <f>VLOOKUP(Tableau2568101214[[#This Row],[PLACE QUIMPERLE]],PointsClassement[],2,FALSE)</f>
        <v xml:space="preserve"> </v>
      </c>
      <c r="K46" s="5" t="s">
        <v>2</v>
      </c>
      <c r="L46" s="9" t="str">
        <f>VLOOKUP(Tableau2568101214[[#This Row],[PLACE ERGUE]],PointsClassement[],2,FALSE)</f>
        <v xml:space="preserve"> </v>
      </c>
      <c r="M46" s="5" t="s">
        <v>2</v>
      </c>
      <c r="N46" s="9" t="str">
        <f>VLOOKUP(Tableau2568101214[[#This Row],[PLACE TREGUNC]],PointsClassement[],2,FALSE)</f>
        <v xml:space="preserve"> </v>
      </c>
      <c r="O46" s="5" t="s">
        <v>2</v>
      </c>
      <c r="P46" s="9" t="str">
        <f>VLOOKUP(Tableau2568101214[[#This Row],[PLACE SCAER]],PointsClassement[],2,FALSE)</f>
        <v xml:space="preserve"> </v>
      </c>
      <c r="Q46" s="5" t="s">
        <v>2</v>
      </c>
      <c r="R46" s="9" t="str">
        <f>VLOOKUP(Tableau2568101214[[#This Row],[PLACE GOUEZEC]],PointsClassement[],2,FALSE)</f>
        <v xml:space="preserve"> </v>
      </c>
      <c r="S46" s="7"/>
      <c r="T46" s="8">
        <f>SUM(F46,H46,J46,L46,N46,P46,R46,S46)</f>
        <v>0</v>
      </c>
    </row>
    <row r="47" spans="1:20" x14ac:dyDescent="0.3">
      <c r="A47">
        <v>42</v>
      </c>
      <c r="E47" s="3" t="s">
        <v>2</v>
      </c>
      <c r="F47" s="9" t="str">
        <f>VLOOKUP(Tableau2568101214[[#This Row],[PLACE QUIMPER]],PointsClassement[],2,FALSE)</f>
        <v xml:space="preserve"> </v>
      </c>
      <c r="G47" s="5" t="s">
        <v>2</v>
      </c>
      <c r="H47" s="9" t="str">
        <f>VLOOKUP(Tableau2568101214[[#This Row],[PLACE RIEC]],PointsClassement[],2,FALSE)</f>
        <v xml:space="preserve"> </v>
      </c>
      <c r="I47" s="5" t="s">
        <v>2</v>
      </c>
      <c r="J47" s="9" t="str">
        <f>VLOOKUP(Tableau2568101214[[#This Row],[PLACE QUIMPERLE]],PointsClassement[],2,FALSE)</f>
        <v xml:space="preserve"> </v>
      </c>
      <c r="K47" s="5" t="s">
        <v>2</v>
      </c>
      <c r="L47" s="9" t="str">
        <f>VLOOKUP(Tableau2568101214[[#This Row],[PLACE ERGUE]],PointsClassement[],2,FALSE)</f>
        <v xml:space="preserve"> </v>
      </c>
      <c r="M47" s="5" t="s">
        <v>2</v>
      </c>
      <c r="N47" s="9" t="str">
        <f>VLOOKUP(Tableau2568101214[[#This Row],[PLACE TREGUNC]],PointsClassement[],2,FALSE)</f>
        <v xml:space="preserve"> </v>
      </c>
      <c r="O47" s="5" t="s">
        <v>2</v>
      </c>
      <c r="P47" s="9" t="str">
        <f>VLOOKUP(Tableau2568101214[[#This Row],[PLACE SCAER]],PointsClassement[],2,FALSE)</f>
        <v xml:space="preserve"> </v>
      </c>
      <c r="Q47" s="5" t="s">
        <v>2</v>
      </c>
      <c r="R47" s="9" t="str">
        <f>VLOOKUP(Tableau2568101214[[#This Row],[PLACE GOUEZEC]],PointsClassement[],2,FALSE)</f>
        <v xml:space="preserve"> </v>
      </c>
      <c r="S47" s="7"/>
      <c r="T47" s="8">
        <f>SUM(F47,H47,J47,L47,N47,P47,R47,S47)</f>
        <v>0</v>
      </c>
    </row>
    <row r="48" spans="1:20" x14ac:dyDescent="0.3">
      <c r="A48">
        <v>43</v>
      </c>
      <c r="E48" s="3" t="s">
        <v>2</v>
      </c>
      <c r="F48" s="9" t="str">
        <f>VLOOKUP(Tableau2568101214[[#This Row],[PLACE QUIMPER]],PointsClassement[],2,FALSE)</f>
        <v xml:space="preserve"> </v>
      </c>
      <c r="G48" s="5" t="s">
        <v>2</v>
      </c>
      <c r="H48" s="9" t="str">
        <f>VLOOKUP(Tableau2568101214[[#This Row],[PLACE RIEC]],PointsClassement[],2,FALSE)</f>
        <v xml:space="preserve"> </v>
      </c>
      <c r="I48" s="5" t="s">
        <v>2</v>
      </c>
      <c r="J48" s="9" t="str">
        <f>VLOOKUP(Tableau2568101214[[#This Row],[PLACE QUIMPERLE]],PointsClassement[],2,FALSE)</f>
        <v xml:space="preserve"> </v>
      </c>
      <c r="K48" s="5" t="s">
        <v>2</v>
      </c>
      <c r="L48" s="9" t="str">
        <f>VLOOKUP(Tableau2568101214[[#This Row],[PLACE ERGUE]],PointsClassement[],2,FALSE)</f>
        <v xml:space="preserve"> </v>
      </c>
      <c r="M48" s="5" t="s">
        <v>2</v>
      </c>
      <c r="N48" s="9" t="str">
        <f>VLOOKUP(Tableau2568101214[[#This Row],[PLACE TREGUNC]],PointsClassement[],2,FALSE)</f>
        <v xml:space="preserve"> </v>
      </c>
      <c r="O48" s="5" t="s">
        <v>2</v>
      </c>
      <c r="P48" s="9" t="str">
        <f>VLOOKUP(Tableau2568101214[[#This Row],[PLACE SCAER]],PointsClassement[],2,FALSE)</f>
        <v xml:space="preserve"> </v>
      </c>
      <c r="Q48" s="5" t="s">
        <v>2</v>
      </c>
      <c r="R48" s="9" t="str">
        <f>VLOOKUP(Tableau2568101214[[#This Row],[PLACE GOUEZEC]],PointsClassement[],2,FALSE)</f>
        <v xml:space="preserve"> </v>
      </c>
      <c r="S48" s="7"/>
      <c r="T48" s="8">
        <f>SUM(F48,H48,J48,L48,N48,P48,R48,S48)</f>
        <v>0</v>
      </c>
    </row>
    <row r="49" spans="1:20" x14ac:dyDescent="0.3">
      <c r="A49">
        <v>44</v>
      </c>
      <c r="E49" s="3" t="s">
        <v>2</v>
      </c>
      <c r="F49" s="9" t="str">
        <f>VLOOKUP(Tableau2568101214[[#This Row],[PLACE QUIMPER]],PointsClassement[],2,FALSE)</f>
        <v xml:space="preserve"> </v>
      </c>
      <c r="G49" s="5" t="s">
        <v>2</v>
      </c>
      <c r="H49" s="9" t="str">
        <f>VLOOKUP(Tableau2568101214[[#This Row],[PLACE RIEC]],PointsClassement[],2,FALSE)</f>
        <v xml:space="preserve"> </v>
      </c>
      <c r="I49" s="5" t="s">
        <v>2</v>
      </c>
      <c r="J49" s="9" t="str">
        <f>VLOOKUP(Tableau2568101214[[#This Row],[PLACE QUIMPERLE]],PointsClassement[],2,FALSE)</f>
        <v xml:space="preserve"> </v>
      </c>
      <c r="K49" s="5" t="s">
        <v>2</v>
      </c>
      <c r="L49" s="9" t="str">
        <f>VLOOKUP(Tableau2568101214[[#This Row],[PLACE ERGUE]],PointsClassement[],2,FALSE)</f>
        <v xml:space="preserve"> </v>
      </c>
      <c r="M49" s="5" t="s">
        <v>2</v>
      </c>
      <c r="N49" s="9" t="str">
        <f>VLOOKUP(Tableau2568101214[[#This Row],[PLACE TREGUNC]],PointsClassement[],2,FALSE)</f>
        <v xml:space="preserve"> </v>
      </c>
      <c r="O49" s="5" t="s">
        <v>2</v>
      </c>
      <c r="P49" s="9" t="str">
        <f>VLOOKUP(Tableau2568101214[[#This Row],[PLACE SCAER]],PointsClassement[],2,FALSE)</f>
        <v xml:space="preserve"> </v>
      </c>
      <c r="Q49" s="5" t="s">
        <v>2</v>
      </c>
      <c r="R49" s="9" t="str">
        <f>VLOOKUP(Tableau2568101214[[#This Row],[PLACE GOUEZEC]],PointsClassement[],2,FALSE)</f>
        <v xml:space="preserve"> </v>
      </c>
      <c r="S49" s="7"/>
      <c r="T49" s="8">
        <f>SUM(F49,H49,J49,L49,N49,P49,R49,S49)</f>
        <v>0</v>
      </c>
    </row>
    <row r="50" spans="1:20" x14ac:dyDescent="0.3">
      <c r="A50">
        <v>45</v>
      </c>
      <c r="E50" s="3" t="s">
        <v>2</v>
      </c>
      <c r="F50" s="9" t="str">
        <f>VLOOKUP(Tableau2568101214[[#This Row],[PLACE QUIMPER]],PointsClassement[],2,FALSE)</f>
        <v xml:space="preserve"> </v>
      </c>
      <c r="G50" s="5" t="s">
        <v>2</v>
      </c>
      <c r="H50" s="9" t="str">
        <f>VLOOKUP(Tableau2568101214[[#This Row],[PLACE RIEC]],PointsClassement[],2,FALSE)</f>
        <v xml:space="preserve"> </v>
      </c>
      <c r="I50" s="5" t="s">
        <v>2</v>
      </c>
      <c r="J50" s="9" t="str">
        <f>VLOOKUP(Tableau2568101214[[#This Row],[PLACE QUIMPERLE]],PointsClassement[],2,FALSE)</f>
        <v xml:space="preserve"> </v>
      </c>
      <c r="K50" s="5" t="s">
        <v>2</v>
      </c>
      <c r="L50" s="9" t="str">
        <f>VLOOKUP(Tableau2568101214[[#This Row],[PLACE ERGUE]],PointsClassement[],2,FALSE)</f>
        <v xml:space="preserve"> </v>
      </c>
      <c r="M50" s="5" t="s">
        <v>2</v>
      </c>
      <c r="N50" s="9" t="str">
        <f>VLOOKUP(Tableau2568101214[[#This Row],[PLACE TREGUNC]],PointsClassement[],2,FALSE)</f>
        <v xml:space="preserve"> </v>
      </c>
      <c r="O50" s="5" t="s">
        <v>2</v>
      </c>
      <c r="P50" s="9" t="str">
        <f>VLOOKUP(Tableau2568101214[[#This Row],[PLACE SCAER]],PointsClassement[],2,FALSE)</f>
        <v xml:space="preserve"> </v>
      </c>
      <c r="Q50" s="5" t="s">
        <v>2</v>
      </c>
      <c r="R50" s="9" t="str">
        <f>VLOOKUP(Tableau2568101214[[#This Row],[PLACE GOUEZEC]],PointsClassement[],2,FALSE)</f>
        <v xml:space="preserve"> </v>
      </c>
      <c r="S50" s="7"/>
      <c r="T50" s="8">
        <f>SUM(F50,H50,J50,L50,N50,P50,R50,S50)</f>
        <v>0</v>
      </c>
    </row>
    <row r="51" spans="1:20" x14ac:dyDescent="0.3">
      <c r="A51">
        <v>46</v>
      </c>
      <c r="E51" s="3" t="s">
        <v>2</v>
      </c>
      <c r="F51" s="9" t="str">
        <f>VLOOKUP(Tableau2568101214[[#This Row],[PLACE QUIMPER]],PointsClassement[],2,FALSE)</f>
        <v xml:space="preserve"> </v>
      </c>
      <c r="G51" s="5" t="s">
        <v>2</v>
      </c>
      <c r="H51" s="9" t="str">
        <f>VLOOKUP(Tableau2568101214[[#This Row],[PLACE RIEC]],PointsClassement[],2,FALSE)</f>
        <v xml:space="preserve"> </v>
      </c>
      <c r="I51" s="5" t="s">
        <v>2</v>
      </c>
      <c r="J51" s="9" t="str">
        <f>VLOOKUP(Tableau2568101214[[#This Row],[PLACE QUIMPERLE]],PointsClassement[],2,FALSE)</f>
        <v xml:space="preserve"> </v>
      </c>
      <c r="K51" s="5" t="s">
        <v>2</v>
      </c>
      <c r="L51" s="9" t="str">
        <f>VLOOKUP(Tableau2568101214[[#This Row],[PLACE ERGUE]],PointsClassement[],2,FALSE)</f>
        <v xml:space="preserve"> </v>
      </c>
      <c r="M51" s="5" t="s">
        <v>2</v>
      </c>
      <c r="N51" s="9" t="str">
        <f>VLOOKUP(Tableau2568101214[[#This Row],[PLACE TREGUNC]],PointsClassement[],2,FALSE)</f>
        <v xml:space="preserve"> </v>
      </c>
      <c r="O51" s="5" t="s">
        <v>2</v>
      </c>
      <c r="P51" s="9" t="str">
        <f>VLOOKUP(Tableau2568101214[[#This Row],[PLACE SCAER]],PointsClassement[],2,FALSE)</f>
        <v xml:space="preserve"> </v>
      </c>
      <c r="Q51" s="5" t="s">
        <v>2</v>
      </c>
      <c r="R51" s="9" t="str">
        <f>VLOOKUP(Tableau2568101214[[#This Row],[PLACE GOUEZEC]],PointsClassement[],2,FALSE)</f>
        <v xml:space="preserve"> </v>
      </c>
      <c r="S51" s="7"/>
      <c r="T51" s="8">
        <f>SUM(F51,H51,J51,L51,N51,P51,R51,S51)</f>
        <v>0</v>
      </c>
    </row>
    <row r="52" spans="1:20" x14ac:dyDescent="0.3">
      <c r="A52">
        <v>47</v>
      </c>
      <c r="E52" s="3" t="s">
        <v>2</v>
      </c>
      <c r="F52" s="9" t="str">
        <f>VLOOKUP(Tableau2568101214[[#This Row],[PLACE QUIMPER]],PointsClassement[],2,FALSE)</f>
        <v xml:space="preserve"> </v>
      </c>
      <c r="G52" s="5" t="s">
        <v>2</v>
      </c>
      <c r="H52" s="9" t="str">
        <f>VLOOKUP(Tableau2568101214[[#This Row],[PLACE RIEC]],PointsClassement[],2,FALSE)</f>
        <v xml:space="preserve"> </v>
      </c>
      <c r="I52" s="5" t="s">
        <v>2</v>
      </c>
      <c r="J52" s="9" t="str">
        <f>VLOOKUP(Tableau2568101214[[#This Row],[PLACE QUIMPERLE]],PointsClassement[],2,FALSE)</f>
        <v xml:space="preserve"> </v>
      </c>
      <c r="K52" s="5" t="s">
        <v>2</v>
      </c>
      <c r="L52" s="9" t="str">
        <f>VLOOKUP(Tableau2568101214[[#This Row],[PLACE ERGUE]],PointsClassement[],2,FALSE)</f>
        <v xml:space="preserve"> </v>
      </c>
      <c r="M52" s="5" t="s">
        <v>2</v>
      </c>
      <c r="N52" s="9" t="str">
        <f>VLOOKUP(Tableau2568101214[[#This Row],[PLACE TREGUNC]],PointsClassement[],2,FALSE)</f>
        <v xml:space="preserve"> </v>
      </c>
      <c r="O52" s="5" t="s">
        <v>2</v>
      </c>
      <c r="P52" s="9" t="str">
        <f>VLOOKUP(Tableau2568101214[[#This Row],[PLACE SCAER]],PointsClassement[],2,FALSE)</f>
        <v xml:space="preserve"> </v>
      </c>
      <c r="Q52" s="5" t="s">
        <v>2</v>
      </c>
      <c r="R52" s="9" t="str">
        <f>VLOOKUP(Tableau2568101214[[#This Row],[PLACE GOUEZEC]],PointsClassement[],2,FALSE)</f>
        <v xml:space="preserve"> </v>
      </c>
      <c r="S52" s="7"/>
      <c r="T52" s="8">
        <f>SUM(F52,H52,J52,L52,N52,P52,R52,S52)</f>
        <v>0</v>
      </c>
    </row>
    <row r="53" spans="1:20" x14ac:dyDescent="0.3">
      <c r="A53">
        <v>48</v>
      </c>
      <c r="E53" s="3" t="s">
        <v>2</v>
      </c>
      <c r="F53" s="9" t="str">
        <f>VLOOKUP(Tableau2568101214[[#This Row],[PLACE QUIMPER]],PointsClassement[],2,FALSE)</f>
        <v xml:space="preserve"> </v>
      </c>
      <c r="G53" s="5" t="s">
        <v>2</v>
      </c>
      <c r="H53" s="9" t="str">
        <f>VLOOKUP(Tableau2568101214[[#This Row],[PLACE RIEC]],PointsClassement[],2,FALSE)</f>
        <v xml:space="preserve"> </v>
      </c>
      <c r="I53" s="5" t="s">
        <v>2</v>
      </c>
      <c r="J53" s="9" t="str">
        <f>VLOOKUP(Tableau2568101214[[#This Row],[PLACE QUIMPERLE]],PointsClassement[],2,FALSE)</f>
        <v xml:space="preserve"> </v>
      </c>
      <c r="K53" s="5" t="s">
        <v>2</v>
      </c>
      <c r="L53" s="9" t="str">
        <f>VLOOKUP(Tableau2568101214[[#This Row],[PLACE ERGUE]],PointsClassement[],2,FALSE)</f>
        <v xml:space="preserve"> </v>
      </c>
      <c r="M53" s="5" t="s">
        <v>2</v>
      </c>
      <c r="N53" s="9" t="str">
        <f>VLOOKUP(Tableau2568101214[[#This Row],[PLACE TREGUNC]],PointsClassement[],2,FALSE)</f>
        <v xml:space="preserve"> </v>
      </c>
      <c r="O53" s="5" t="s">
        <v>2</v>
      </c>
      <c r="P53" s="9" t="str">
        <f>VLOOKUP(Tableau2568101214[[#This Row],[PLACE SCAER]],PointsClassement[],2,FALSE)</f>
        <v xml:space="preserve"> </v>
      </c>
      <c r="Q53" s="5" t="s">
        <v>2</v>
      </c>
      <c r="R53" s="9" t="str">
        <f>VLOOKUP(Tableau2568101214[[#This Row],[PLACE GOUEZEC]],PointsClassement[],2,FALSE)</f>
        <v xml:space="preserve"> </v>
      </c>
      <c r="S53" s="7"/>
      <c r="T53" s="8">
        <f>SUM(F53,H53,J53,L53,N53,P53,R53,S53)</f>
        <v>0</v>
      </c>
    </row>
    <row r="54" spans="1:20" x14ac:dyDescent="0.3">
      <c r="A54">
        <v>49</v>
      </c>
      <c r="E54" s="3" t="s">
        <v>2</v>
      </c>
      <c r="F54" s="9" t="str">
        <f>VLOOKUP(Tableau2568101214[[#This Row],[PLACE QUIMPER]],PointsClassement[],2,FALSE)</f>
        <v xml:space="preserve"> </v>
      </c>
      <c r="G54" s="5" t="s">
        <v>2</v>
      </c>
      <c r="H54" s="9" t="str">
        <f>VLOOKUP(Tableau2568101214[[#This Row],[PLACE RIEC]],PointsClassement[],2,FALSE)</f>
        <v xml:space="preserve"> </v>
      </c>
      <c r="I54" s="5" t="s">
        <v>2</v>
      </c>
      <c r="J54" s="9" t="str">
        <f>VLOOKUP(Tableau2568101214[[#This Row],[PLACE QUIMPERLE]],PointsClassement[],2,FALSE)</f>
        <v xml:space="preserve"> </v>
      </c>
      <c r="K54" s="5" t="s">
        <v>2</v>
      </c>
      <c r="L54" s="9" t="str">
        <f>VLOOKUP(Tableau2568101214[[#This Row],[PLACE ERGUE]],PointsClassement[],2,FALSE)</f>
        <v xml:space="preserve"> </v>
      </c>
      <c r="M54" s="5" t="s">
        <v>2</v>
      </c>
      <c r="N54" s="9" t="str">
        <f>VLOOKUP(Tableau2568101214[[#This Row],[PLACE TREGUNC]],PointsClassement[],2,FALSE)</f>
        <v xml:space="preserve"> </v>
      </c>
      <c r="O54" s="5" t="s">
        <v>2</v>
      </c>
      <c r="P54" s="9" t="str">
        <f>VLOOKUP(Tableau2568101214[[#This Row],[PLACE SCAER]],PointsClassement[],2,FALSE)</f>
        <v xml:space="preserve"> </v>
      </c>
      <c r="Q54" s="5" t="s">
        <v>2</v>
      </c>
      <c r="R54" s="9" t="str">
        <f>VLOOKUP(Tableau2568101214[[#This Row],[PLACE GOUEZEC]],PointsClassement[],2,FALSE)</f>
        <v xml:space="preserve"> </v>
      </c>
      <c r="S54" s="7"/>
      <c r="T54" s="8">
        <f>SUM(F54,H54,J54,L54,N54,P54,R54,S54)</f>
        <v>0</v>
      </c>
    </row>
    <row r="55" spans="1:20" x14ac:dyDescent="0.3">
      <c r="A55">
        <v>50</v>
      </c>
      <c r="E55" s="3" t="s">
        <v>2</v>
      </c>
      <c r="F55" s="9" t="str">
        <f>VLOOKUP(Tableau2568101214[[#This Row],[PLACE QUIMPER]],PointsClassement[],2,FALSE)</f>
        <v xml:space="preserve"> </v>
      </c>
      <c r="G55" s="5" t="s">
        <v>2</v>
      </c>
      <c r="H55" s="9" t="str">
        <f>VLOOKUP(Tableau2568101214[[#This Row],[PLACE RIEC]],PointsClassement[],2,FALSE)</f>
        <v xml:space="preserve"> </v>
      </c>
      <c r="I55" s="5" t="s">
        <v>2</v>
      </c>
      <c r="J55" s="9" t="str">
        <f>VLOOKUP(Tableau2568101214[[#This Row],[PLACE QUIMPERLE]],PointsClassement[],2,FALSE)</f>
        <v xml:space="preserve"> </v>
      </c>
      <c r="K55" s="5" t="s">
        <v>2</v>
      </c>
      <c r="L55" s="9" t="str">
        <f>VLOOKUP(Tableau2568101214[[#This Row],[PLACE ERGUE]],PointsClassement[],2,FALSE)</f>
        <v xml:space="preserve"> </v>
      </c>
      <c r="M55" s="5" t="s">
        <v>2</v>
      </c>
      <c r="N55" s="9" t="str">
        <f>VLOOKUP(Tableau2568101214[[#This Row],[PLACE TREGUNC]],PointsClassement[],2,FALSE)</f>
        <v xml:space="preserve"> </v>
      </c>
      <c r="O55" s="5" t="s">
        <v>2</v>
      </c>
      <c r="P55" s="9" t="str">
        <f>VLOOKUP(Tableau2568101214[[#This Row],[PLACE SCAER]],PointsClassement[],2,FALSE)</f>
        <v xml:space="preserve"> </v>
      </c>
      <c r="Q55" s="5" t="s">
        <v>2</v>
      </c>
      <c r="R55" s="9" t="str">
        <f>VLOOKUP(Tableau2568101214[[#This Row],[PLACE GOUEZEC]],PointsClassement[],2,FALSE)</f>
        <v xml:space="preserve"> </v>
      </c>
      <c r="S55" s="7"/>
      <c r="T55" s="8">
        <f>SUM(F55,H55,J55,L55,N55,P55,R55,S55)</f>
        <v>0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4"/>
  <dimension ref="A1:AE104"/>
  <sheetViews>
    <sheetView workbookViewId="0">
      <selection activeCell="S116" sqref="S116"/>
    </sheetView>
  </sheetViews>
  <sheetFormatPr baseColWidth="10" defaultRowHeight="14.4" x14ac:dyDescent="0.3"/>
  <cols>
    <col min="1" max="1" width="4.44140625" customWidth="1"/>
    <col min="2" max="2" width="25.6640625" customWidth="1"/>
    <col min="3" max="30" width="5.6640625" customWidth="1"/>
  </cols>
  <sheetData>
    <row r="1" spans="1:31" ht="36.6" x14ac:dyDescent="0.7">
      <c r="B1" s="1" t="s">
        <v>37</v>
      </c>
    </row>
    <row r="2" spans="1:31" ht="15" thickBot="1" x14ac:dyDescent="0.35"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31" ht="21.6" thickTop="1" x14ac:dyDescent="0.4">
      <c r="B3" s="2" t="s">
        <v>38</v>
      </c>
      <c r="C3" s="35" t="s">
        <v>5</v>
      </c>
      <c r="D3" s="35"/>
      <c r="E3" s="35"/>
      <c r="F3" s="35"/>
      <c r="G3" s="35" t="s">
        <v>6</v>
      </c>
      <c r="H3" s="35"/>
      <c r="I3" s="35"/>
      <c r="J3" s="35"/>
      <c r="K3" s="35" t="s">
        <v>7</v>
      </c>
      <c r="L3" s="35"/>
      <c r="M3" s="35"/>
      <c r="N3" s="35"/>
      <c r="O3" s="35" t="s">
        <v>8</v>
      </c>
      <c r="P3" s="35"/>
      <c r="Q3" s="35"/>
      <c r="R3" s="35"/>
      <c r="S3" s="35" t="s">
        <v>9</v>
      </c>
      <c r="T3" s="35"/>
      <c r="U3" s="35"/>
      <c r="V3" s="35"/>
      <c r="W3" s="35" t="s">
        <v>10</v>
      </c>
      <c r="X3" s="35"/>
      <c r="Y3" s="35"/>
      <c r="Z3" s="35"/>
      <c r="AA3" s="35" t="s">
        <v>11</v>
      </c>
      <c r="AB3" s="35"/>
      <c r="AC3" s="35"/>
      <c r="AD3" s="35"/>
    </row>
    <row r="4" spans="1:31" x14ac:dyDescent="0.3">
      <c r="B4" t="s">
        <v>44</v>
      </c>
      <c r="C4" s="21" t="s">
        <v>39</v>
      </c>
      <c r="D4" s="22" t="s">
        <v>40</v>
      </c>
      <c r="E4" s="22" t="s">
        <v>41</v>
      </c>
      <c r="F4" s="23" t="s">
        <v>42</v>
      </c>
      <c r="G4" s="21" t="s">
        <v>45</v>
      </c>
      <c r="H4" s="22" t="s">
        <v>46</v>
      </c>
      <c r="I4" s="22" t="s">
        <v>47</v>
      </c>
      <c r="J4" s="23" t="s">
        <v>48</v>
      </c>
      <c r="K4" s="21" t="s">
        <v>49</v>
      </c>
      <c r="L4" s="22" t="s">
        <v>50</v>
      </c>
      <c r="M4" s="22" t="s">
        <v>51</v>
      </c>
      <c r="N4" s="23" t="s">
        <v>52</v>
      </c>
      <c r="O4" s="21" t="s">
        <v>53</v>
      </c>
      <c r="P4" s="22" t="s">
        <v>54</v>
      </c>
      <c r="Q4" s="22" t="s">
        <v>55</v>
      </c>
      <c r="R4" s="23" t="s">
        <v>56</v>
      </c>
      <c r="S4" s="21" t="s">
        <v>57</v>
      </c>
      <c r="T4" s="22" t="s">
        <v>58</v>
      </c>
      <c r="U4" s="22" t="s">
        <v>59</v>
      </c>
      <c r="V4" s="23" t="s">
        <v>60</v>
      </c>
      <c r="W4" s="21" t="s">
        <v>61</v>
      </c>
      <c r="X4" s="22" t="s">
        <v>62</v>
      </c>
      <c r="Y4" s="22" t="s">
        <v>63</v>
      </c>
      <c r="Z4" s="23" t="s">
        <v>64</v>
      </c>
      <c r="AA4" s="21" t="s">
        <v>65</v>
      </c>
      <c r="AB4" s="22" t="s">
        <v>66</v>
      </c>
      <c r="AC4" s="22" t="s">
        <v>67</v>
      </c>
      <c r="AD4" s="23" t="s">
        <v>68</v>
      </c>
      <c r="AE4" t="s">
        <v>43</v>
      </c>
    </row>
    <row r="5" spans="1:31" x14ac:dyDescent="0.3">
      <c r="A5">
        <v>1</v>
      </c>
      <c r="C5" s="15"/>
      <c r="D5" s="12"/>
      <c r="E5" s="12"/>
      <c r="F5" s="16"/>
      <c r="G5" s="15"/>
      <c r="H5" s="12"/>
      <c r="I5" s="12"/>
      <c r="J5" s="16"/>
      <c r="K5" s="15"/>
      <c r="L5" s="12"/>
      <c r="M5" s="12"/>
      <c r="N5" s="16"/>
      <c r="O5" s="15"/>
      <c r="P5" s="12"/>
      <c r="Q5" s="12"/>
      <c r="R5" s="16"/>
      <c r="S5" s="15"/>
      <c r="T5" s="12"/>
      <c r="U5" s="12"/>
      <c r="V5" s="16"/>
      <c r="W5" s="15"/>
      <c r="X5" s="12"/>
      <c r="Y5" s="12"/>
      <c r="Z5" s="16"/>
      <c r="AA5" s="15"/>
      <c r="AB5" s="12"/>
      <c r="AC5" s="12"/>
      <c r="AD5" s="19"/>
      <c r="AE5" s="10">
        <f>SUM(Tableau14[[#This Row],[Poussin]:[Minime25]])</f>
        <v>0</v>
      </c>
    </row>
    <row r="6" spans="1:31" x14ac:dyDescent="0.3">
      <c r="A6">
        <v>2</v>
      </c>
      <c r="C6" s="17"/>
      <c r="D6" s="14"/>
      <c r="E6" s="14"/>
      <c r="F6" s="18"/>
      <c r="G6" s="17"/>
      <c r="H6" s="14"/>
      <c r="I6" s="14"/>
      <c r="J6" s="18"/>
      <c r="K6" s="17"/>
      <c r="L6" s="14"/>
      <c r="M6" s="14"/>
      <c r="N6" s="18"/>
      <c r="O6" s="17"/>
      <c r="P6" s="14"/>
      <c r="Q6" s="14"/>
      <c r="R6" s="18"/>
      <c r="S6" s="17"/>
      <c r="T6" s="14"/>
      <c r="U6" s="14"/>
      <c r="V6" s="18"/>
      <c r="W6" s="17"/>
      <c r="X6" s="14"/>
      <c r="Y6" s="14"/>
      <c r="Z6" s="18"/>
      <c r="AA6" s="17"/>
      <c r="AB6" s="14"/>
      <c r="AC6" s="14"/>
      <c r="AD6" s="20"/>
      <c r="AE6" s="11">
        <f>SUM(Tableau14[[#This Row],[Poussin]:[Minime25]])</f>
        <v>0</v>
      </c>
    </row>
    <row r="7" spans="1:31" x14ac:dyDescent="0.3">
      <c r="A7">
        <v>3</v>
      </c>
      <c r="C7" s="17"/>
      <c r="D7" s="14"/>
      <c r="E7" s="14"/>
      <c r="F7" s="18"/>
      <c r="G7" s="17"/>
      <c r="H7" s="14"/>
      <c r="I7" s="14"/>
      <c r="J7" s="18"/>
      <c r="K7" s="17"/>
      <c r="L7" s="14"/>
      <c r="M7" s="14"/>
      <c r="N7" s="18"/>
      <c r="O7" s="17"/>
      <c r="P7" s="14"/>
      <c r="Q7" s="14"/>
      <c r="R7" s="18"/>
      <c r="S7" s="17"/>
      <c r="T7" s="14"/>
      <c r="U7" s="14"/>
      <c r="V7" s="18"/>
      <c r="W7" s="17"/>
      <c r="X7" s="14"/>
      <c r="Y7" s="14"/>
      <c r="Z7" s="18"/>
      <c r="AA7" s="17"/>
      <c r="AB7" s="14"/>
      <c r="AC7" s="14"/>
      <c r="AD7" s="20"/>
      <c r="AE7" s="11">
        <f>SUM(Tableau14[[#This Row],[Poussin]:[Minime25]])</f>
        <v>0</v>
      </c>
    </row>
    <row r="8" spans="1:31" x14ac:dyDescent="0.3">
      <c r="A8">
        <v>4</v>
      </c>
      <c r="C8" s="17"/>
      <c r="D8" s="14"/>
      <c r="E8" s="14"/>
      <c r="F8" s="18"/>
      <c r="G8" s="17"/>
      <c r="H8" s="14"/>
      <c r="I8" s="14"/>
      <c r="J8" s="18"/>
      <c r="K8" s="17"/>
      <c r="L8" s="14"/>
      <c r="M8" s="14"/>
      <c r="N8" s="18"/>
      <c r="O8" s="17"/>
      <c r="P8" s="14"/>
      <c r="Q8" s="14"/>
      <c r="R8" s="18"/>
      <c r="S8" s="17"/>
      <c r="T8" s="14"/>
      <c r="U8" s="14"/>
      <c r="V8" s="18"/>
      <c r="W8" s="17"/>
      <c r="X8" s="14"/>
      <c r="Y8" s="14"/>
      <c r="Z8" s="18"/>
      <c r="AA8" s="17"/>
      <c r="AB8" s="14"/>
      <c r="AC8" s="14"/>
      <c r="AD8" s="20"/>
      <c r="AE8" s="11">
        <f>SUM(Tableau14[[#This Row],[Poussin]:[Minime25]])</f>
        <v>0</v>
      </c>
    </row>
    <row r="9" spans="1:31" x14ac:dyDescent="0.3">
      <c r="A9">
        <v>5</v>
      </c>
      <c r="C9" s="17"/>
      <c r="D9" s="14"/>
      <c r="E9" s="14"/>
      <c r="F9" s="18"/>
      <c r="G9" s="17"/>
      <c r="H9" s="14"/>
      <c r="I9" s="14"/>
      <c r="J9" s="18"/>
      <c r="K9" s="17"/>
      <c r="L9" s="14"/>
      <c r="M9" s="14"/>
      <c r="N9" s="18"/>
      <c r="O9" s="17"/>
      <c r="P9" s="14"/>
      <c r="Q9" s="14"/>
      <c r="R9" s="18"/>
      <c r="S9" s="17"/>
      <c r="T9" s="14"/>
      <c r="U9" s="14"/>
      <c r="V9" s="18"/>
      <c r="W9" s="17"/>
      <c r="X9" s="14"/>
      <c r="Y9" s="14"/>
      <c r="Z9" s="18"/>
      <c r="AA9" s="17"/>
      <c r="AB9" s="14"/>
      <c r="AC9" s="14"/>
      <c r="AD9" s="20"/>
      <c r="AE9" s="11">
        <f>SUM(Tableau14[[#This Row],[Poussin]:[Minime25]])</f>
        <v>0</v>
      </c>
    </row>
    <row r="10" spans="1:31" x14ac:dyDescent="0.3">
      <c r="A10">
        <v>6</v>
      </c>
      <c r="C10" s="17"/>
      <c r="D10" s="14"/>
      <c r="E10" s="14"/>
      <c r="F10" s="18"/>
      <c r="G10" s="17"/>
      <c r="H10" s="14"/>
      <c r="I10" s="14"/>
      <c r="J10" s="18"/>
      <c r="K10" s="17"/>
      <c r="L10" s="14"/>
      <c r="M10" s="14"/>
      <c r="N10" s="18"/>
      <c r="O10" s="17"/>
      <c r="P10" s="14"/>
      <c r="Q10" s="14"/>
      <c r="R10" s="18"/>
      <c r="S10" s="17"/>
      <c r="T10" s="14"/>
      <c r="U10" s="14"/>
      <c r="V10" s="18"/>
      <c r="W10" s="17"/>
      <c r="X10" s="14"/>
      <c r="Y10" s="14"/>
      <c r="Z10" s="18"/>
      <c r="AA10" s="17"/>
      <c r="AB10" s="14"/>
      <c r="AC10" s="14"/>
      <c r="AD10" s="20"/>
      <c r="AE10" s="11">
        <f>SUM(Tableau14[[#This Row],[Poussin]:[Minime25]])</f>
        <v>0</v>
      </c>
    </row>
    <row r="11" spans="1:31" x14ac:dyDescent="0.3">
      <c r="A11">
        <v>7</v>
      </c>
      <c r="C11" s="17"/>
      <c r="D11" s="14"/>
      <c r="E11" s="14"/>
      <c r="F11" s="18"/>
      <c r="G11" s="17"/>
      <c r="H11" s="14"/>
      <c r="I11" s="14"/>
      <c r="J11" s="18"/>
      <c r="K11" s="17"/>
      <c r="L11" s="14"/>
      <c r="M11" s="14"/>
      <c r="N11" s="18"/>
      <c r="O11" s="17"/>
      <c r="P11" s="14"/>
      <c r="Q11" s="14"/>
      <c r="R11" s="18"/>
      <c r="S11" s="17"/>
      <c r="T11" s="14"/>
      <c r="U11" s="14"/>
      <c r="V11" s="18"/>
      <c r="W11" s="17"/>
      <c r="X11" s="14"/>
      <c r="Y11" s="14"/>
      <c r="Z11" s="18"/>
      <c r="AA11" s="17"/>
      <c r="AB11" s="14"/>
      <c r="AC11" s="14"/>
      <c r="AD11" s="20"/>
      <c r="AE11" s="11">
        <f>SUM(Tableau14[[#This Row],[Poussin]:[Minime25]])</f>
        <v>0</v>
      </c>
    </row>
    <row r="12" spans="1:31" x14ac:dyDescent="0.3">
      <c r="A12">
        <v>8</v>
      </c>
      <c r="C12" s="17"/>
      <c r="D12" s="14"/>
      <c r="E12" s="14"/>
      <c r="F12" s="18"/>
      <c r="G12" s="17"/>
      <c r="H12" s="14"/>
      <c r="I12" s="14"/>
      <c r="J12" s="18"/>
      <c r="K12" s="17"/>
      <c r="L12" s="14"/>
      <c r="M12" s="14"/>
      <c r="N12" s="18"/>
      <c r="O12" s="17"/>
      <c r="P12" s="14"/>
      <c r="Q12" s="14"/>
      <c r="R12" s="18"/>
      <c r="S12" s="17"/>
      <c r="T12" s="14"/>
      <c r="U12" s="14"/>
      <c r="V12" s="18"/>
      <c r="W12" s="17"/>
      <c r="X12" s="14"/>
      <c r="Y12" s="14"/>
      <c r="Z12" s="18"/>
      <c r="AA12" s="17"/>
      <c r="AB12" s="14"/>
      <c r="AC12" s="14"/>
      <c r="AD12" s="20"/>
      <c r="AE12" s="11">
        <f>SUM(Tableau14[[#This Row],[Poussin]:[Minime25]])</f>
        <v>0</v>
      </c>
    </row>
    <row r="13" spans="1:31" x14ac:dyDescent="0.3">
      <c r="A13">
        <v>9</v>
      </c>
      <c r="C13" s="17"/>
      <c r="D13" s="14"/>
      <c r="E13" s="14"/>
      <c r="F13" s="18"/>
      <c r="G13" s="17"/>
      <c r="H13" s="14"/>
      <c r="I13" s="14"/>
      <c r="J13" s="18"/>
      <c r="K13" s="17"/>
      <c r="L13" s="14"/>
      <c r="M13" s="14"/>
      <c r="N13" s="18"/>
      <c r="O13" s="17"/>
      <c r="P13" s="14"/>
      <c r="Q13" s="14"/>
      <c r="R13" s="18"/>
      <c r="S13" s="17"/>
      <c r="T13" s="14"/>
      <c r="U13" s="14"/>
      <c r="V13" s="18"/>
      <c r="W13" s="17"/>
      <c r="X13" s="14"/>
      <c r="Y13" s="14"/>
      <c r="Z13" s="18"/>
      <c r="AA13" s="17"/>
      <c r="AB13" s="14"/>
      <c r="AC13" s="14"/>
      <c r="AD13" s="20"/>
      <c r="AE13" s="11">
        <f>SUM(Tableau14[[#This Row],[Poussin]:[Minime25]])</f>
        <v>0</v>
      </c>
    </row>
    <row r="14" spans="1:31" x14ac:dyDescent="0.3">
      <c r="A14">
        <v>10</v>
      </c>
      <c r="C14" s="17"/>
      <c r="D14" s="14"/>
      <c r="E14" s="14"/>
      <c r="F14" s="18"/>
      <c r="G14" s="17"/>
      <c r="H14" s="14"/>
      <c r="I14" s="14"/>
      <c r="J14" s="18"/>
      <c r="K14" s="17"/>
      <c r="L14" s="14"/>
      <c r="M14" s="14"/>
      <c r="N14" s="18"/>
      <c r="O14" s="17"/>
      <c r="P14" s="14"/>
      <c r="Q14" s="14"/>
      <c r="R14" s="18"/>
      <c r="S14" s="17"/>
      <c r="T14" s="14"/>
      <c r="U14" s="14"/>
      <c r="V14" s="18"/>
      <c r="W14" s="17"/>
      <c r="X14" s="14"/>
      <c r="Y14" s="14"/>
      <c r="Z14" s="18"/>
      <c r="AA14" s="17"/>
      <c r="AB14" s="14"/>
      <c r="AC14" s="14"/>
      <c r="AD14" s="20"/>
      <c r="AE14" s="11">
        <f>SUM(Tableau14[[#This Row],[Poussin]:[Minime25]])</f>
        <v>0</v>
      </c>
    </row>
    <row r="15" spans="1:31" x14ac:dyDescent="0.3">
      <c r="A15">
        <v>11</v>
      </c>
      <c r="C15" s="17"/>
      <c r="D15" s="14"/>
      <c r="E15" s="14"/>
      <c r="F15" s="18"/>
      <c r="G15" s="17"/>
      <c r="H15" s="14"/>
      <c r="I15" s="14"/>
      <c r="J15" s="18"/>
      <c r="K15" s="17"/>
      <c r="L15" s="14"/>
      <c r="M15" s="14"/>
      <c r="N15" s="18"/>
      <c r="O15" s="17"/>
      <c r="P15" s="14"/>
      <c r="Q15" s="14"/>
      <c r="R15" s="18"/>
      <c r="S15" s="17"/>
      <c r="T15" s="14"/>
      <c r="U15" s="14"/>
      <c r="V15" s="18"/>
      <c r="W15" s="17"/>
      <c r="X15" s="14"/>
      <c r="Y15" s="14"/>
      <c r="Z15" s="18"/>
      <c r="AA15" s="17"/>
      <c r="AB15" s="14"/>
      <c r="AC15" s="14"/>
      <c r="AD15" s="20"/>
      <c r="AE15" s="11">
        <f>SUM(Tableau14[[#This Row],[Poussin]:[Minime25]])</f>
        <v>0</v>
      </c>
    </row>
    <row r="16" spans="1:31" x14ac:dyDescent="0.3">
      <c r="A16">
        <v>12</v>
      </c>
      <c r="C16" s="17"/>
      <c r="D16" s="14"/>
      <c r="E16" s="14"/>
      <c r="F16" s="18"/>
      <c r="G16" s="17"/>
      <c r="H16" s="14"/>
      <c r="I16" s="14"/>
      <c r="J16" s="18"/>
      <c r="K16" s="17"/>
      <c r="L16" s="14"/>
      <c r="M16" s="14"/>
      <c r="N16" s="18"/>
      <c r="O16" s="17"/>
      <c r="P16" s="14"/>
      <c r="Q16" s="14"/>
      <c r="R16" s="18"/>
      <c r="S16" s="17"/>
      <c r="T16" s="14"/>
      <c r="U16" s="14"/>
      <c r="V16" s="18"/>
      <c r="W16" s="17"/>
      <c r="X16" s="14"/>
      <c r="Y16" s="14"/>
      <c r="Z16" s="18"/>
      <c r="AA16" s="17"/>
      <c r="AB16" s="14"/>
      <c r="AC16" s="14"/>
      <c r="AD16" s="20"/>
      <c r="AE16" s="11">
        <f>SUM(Tableau14[[#This Row],[Poussin]:[Minime25]])</f>
        <v>0</v>
      </c>
    </row>
    <row r="17" spans="1:31" x14ac:dyDescent="0.3">
      <c r="A17">
        <v>13</v>
      </c>
      <c r="C17" s="17"/>
      <c r="D17" s="14"/>
      <c r="E17" s="14"/>
      <c r="F17" s="18"/>
      <c r="G17" s="17"/>
      <c r="H17" s="14"/>
      <c r="I17" s="14"/>
      <c r="J17" s="18"/>
      <c r="K17" s="17"/>
      <c r="L17" s="14"/>
      <c r="M17" s="14"/>
      <c r="N17" s="18"/>
      <c r="O17" s="17"/>
      <c r="P17" s="14"/>
      <c r="Q17" s="14"/>
      <c r="R17" s="18"/>
      <c r="S17" s="17"/>
      <c r="T17" s="14"/>
      <c r="U17" s="14"/>
      <c r="V17" s="18"/>
      <c r="W17" s="17"/>
      <c r="X17" s="14"/>
      <c r="Y17" s="14"/>
      <c r="Z17" s="18"/>
      <c r="AA17" s="17"/>
      <c r="AB17" s="14"/>
      <c r="AC17" s="14"/>
      <c r="AD17" s="20"/>
      <c r="AE17" s="11">
        <f>SUM(Tableau14[[#This Row],[Poussin]:[Minime25]])</f>
        <v>0</v>
      </c>
    </row>
    <row r="18" spans="1:31" x14ac:dyDescent="0.3">
      <c r="A18">
        <v>14</v>
      </c>
      <c r="C18" s="17"/>
      <c r="D18" s="14"/>
      <c r="E18" s="14"/>
      <c r="F18" s="18"/>
      <c r="G18" s="17"/>
      <c r="H18" s="14"/>
      <c r="I18" s="14"/>
      <c r="J18" s="18"/>
      <c r="K18" s="17"/>
      <c r="L18" s="14"/>
      <c r="M18" s="14"/>
      <c r="N18" s="18"/>
      <c r="O18" s="17"/>
      <c r="P18" s="14"/>
      <c r="Q18" s="14"/>
      <c r="R18" s="18"/>
      <c r="S18" s="17"/>
      <c r="T18" s="14"/>
      <c r="U18" s="14"/>
      <c r="V18" s="18"/>
      <c r="W18" s="17"/>
      <c r="X18" s="14"/>
      <c r="Y18" s="14"/>
      <c r="Z18" s="18"/>
      <c r="AA18" s="17"/>
      <c r="AB18" s="14"/>
      <c r="AC18" s="14"/>
      <c r="AD18" s="20"/>
      <c r="AE18" s="11">
        <f>SUM(Tableau14[[#This Row],[Poussin]:[Minime25]])</f>
        <v>0</v>
      </c>
    </row>
    <row r="19" spans="1:31" x14ac:dyDescent="0.3">
      <c r="A19">
        <v>15</v>
      </c>
      <c r="C19" s="17"/>
      <c r="D19" s="14"/>
      <c r="E19" s="14"/>
      <c r="F19" s="18"/>
      <c r="G19" s="17"/>
      <c r="H19" s="14"/>
      <c r="I19" s="14"/>
      <c r="J19" s="18"/>
      <c r="K19" s="17"/>
      <c r="L19" s="14"/>
      <c r="M19" s="14"/>
      <c r="N19" s="18"/>
      <c r="O19" s="17"/>
      <c r="P19" s="14"/>
      <c r="Q19" s="14"/>
      <c r="R19" s="18"/>
      <c r="S19" s="17"/>
      <c r="T19" s="14"/>
      <c r="U19" s="14"/>
      <c r="V19" s="18"/>
      <c r="W19" s="17"/>
      <c r="X19" s="14"/>
      <c r="Y19" s="14"/>
      <c r="Z19" s="18"/>
      <c r="AA19" s="17"/>
      <c r="AB19" s="14"/>
      <c r="AC19" s="14"/>
      <c r="AD19" s="20"/>
      <c r="AE19" s="11">
        <f>SUM(Tableau14[[#This Row],[Poussin]:[Minime25]])</f>
        <v>0</v>
      </c>
    </row>
    <row r="20" spans="1:31" x14ac:dyDescent="0.3">
      <c r="A20">
        <v>16</v>
      </c>
      <c r="C20" s="17"/>
      <c r="D20" s="14"/>
      <c r="E20" s="14"/>
      <c r="F20" s="18"/>
      <c r="G20" s="17"/>
      <c r="H20" s="14"/>
      <c r="I20" s="14"/>
      <c r="J20" s="18"/>
      <c r="K20" s="17"/>
      <c r="L20" s="14"/>
      <c r="M20" s="14"/>
      <c r="N20" s="18"/>
      <c r="O20" s="17"/>
      <c r="P20" s="14"/>
      <c r="Q20" s="14"/>
      <c r="R20" s="18"/>
      <c r="S20" s="17"/>
      <c r="T20" s="14"/>
      <c r="U20" s="14"/>
      <c r="V20" s="18"/>
      <c r="W20" s="17"/>
      <c r="X20" s="14"/>
      <c r="Y20" s="14"/>
      <c r="Z20" s="18"/>
      <c r="AA20" s="17"/>
      <c r="AB20" s="14"/>
      <c r="AC20" s="14"/>
      <c r="AD20" s="20"/>
      <c r="AE20" s="11">
        <f>SUM(Tableau14[[#This Row],[Poussin]:[Minime25]])</f>
        <v>0</v>
      </c>
    </row>
    <row r="21" spans="1:31" x14ac:dyDescent="0.3">
      <c r="A21">
        <v>17</v>
      </c>
      <c r="C21" s="17"/>
      <c r="D21" s="14"/>
      <c r="E21" s="14"/>
      <c r="F21" s="18"/>
      <c r="G21" s="17"/>
      <c r="H21" s="14"/>
      <c r="I21" s="14"/>
      <c r="J21" s="18"/>
      <c r="K21" s="17"/>
      <c r="L21" s="14"/>
      <c r="M21" s="14"/>
      <c r="N21" s="18"/>
      <c r="O21" s="17"/>
      <c r="P21" s="14"/>
      <c r="Q21" s="14"/>
      <c r="R21" s="18"/>
      <c r="S21" s="17"/>
      <c r="T21" s="14"/>
      <c r="U21" s="14"/>
      <c r="V21" s="18"/>
      <c r="W21" s="17"/>
      <c r="X21" s="14"/>
      <c r="Y21" s="14"/>
      <c r="Z21" s="18"/>
      <c r="AA21" s="17"/>
      <c r="AB21" s="14"/>
      <c r="AC21" s="14"/>
      <c r="AD21" s="20"/>
      <c r="AE21" s="11">
        <f>SUM(Tableau14[[#This Row],[Poussin]:[Minime25]])</f>
        <v>0</v>
      </c>
    </row>
    <row r="22" spans="1:31" x14ac:dyDescent="0.3">
      <c r="A22">
        <v>18</v>
      </c>
      <c r="C22" s="17"/>
      <c r="D22" s="14"/>
      <c r="E22" s="14"/>
      <c r="F22" s="18"/>
      <c r="G22" s="17"/>
      <c r="H22" s="14"/>
      <c r="I22" s="14"/>
      <c r="J22" s="18"/>
      <c r="K22" s="17"/>
      <c r="L22" s="14"/>
      <c r="M22" s="14"/>
      <c r="N22" s="18"/>
      <c r="O22" s="17"/>
      <c r="P22" s="14"/>
      <c r="Q22" s="14"/>
      <c r="R22" s="18"/>
      <c r="S22" s="17"/>
      <c r="T22" s="14"/>
      <c r="U22" s="14"/>
      <c r="V22" s="18"/>
      <c r="W22" s="17"/>
      <c r="X22" s="14"/>
      <c r="Y22" s="14"/>
      <c r="Z22" s="18"/>
      <c r="AA22" s="17"/>
      <c r="AB22" s="14"/>
      <c r="AC22" s="14"/>
      <c r="AD22" s="20"/>
      <c r="AE22" s="11">
        <f>SUM(Tableau14[[#This Row],[Poussin]:[Minime25]])</f>
        <v>0</v>
      </c>
    </row>
    <row r="23" spans="1:31" x14ac:dyDescent="0.3">
      <c r="A23">
        <v>19</v>
      </c>
      <c r="C23" s="17"/>
      <c r="D23" s="14"/>
      <c r="E23" s="14"/>
      <c r="F23" s="18"/>
      <c r="G23" s="17"/>
      <c r="H23" s="14"/>
      <c r="I23" s="14"/>
      <c r="J23" s="18"/>
      <c r="K23" s="17"/>
      <c r="L23" s="14"/>
      <c r="M23" s="14"/>
      <c r="N23" s="18"/>
      <c r="O23" s="17"/>
      <c r="P23" s="14"/>
      <c r="Q23" s="14"/>
      <c r="R23" s="18"/>
      <c r="S23" s="17"/>
      <c r="T23" s="14"/>
      <c r="U23" s="14"/>
      <c r="V23" s="18"/>
      <c r="W23" s="17"/>
      <c r="X23" s="14"/>
      <c r="Y23" s="14"/>
      <c r="Z23" s="18"/>
      <c r="AA23" s="17"/>
      <c r="AB23" s="14"/>
      <c r="AC23" s="14"/>
      <c r="AD23" s="20"/>
      <c r="AE23" s="11">
        <f>SUM(Tableau14[[#This Row],[Poussin]:[Minime25]])</f>
        <v>0</v>
      </c>
    </row>
    <row r="24" spans="1:31" x14ac:dyDescent="0.3">
      <c r="A24">
        <v>20</v>
      </c>
      <c r="C24" s="17"/>
      <c r="D24" s="14"/>
      <c r="E24" s="14"/>
      <c r="F24" s="18"/>
      <c r="G24" s="17"/>
      <c r="H24" s="14"/>
      <c r="I24" s="14"/>
      <c r="J24" s="18"/>
      <c r="K24" s="17"/>
      <c r="L24" s="14"/>
      <c r="M24" s="14"/>
      <c r="N24" s="18"/>
      <c r="O24" s="17"/>
      <c r="P24" s="14"/>
      <c r="Q24" s="14"/>
      <c r="R24" s="18"/>
      <c r="S24" s="17"/>
      <c r="T24" s="14"/>
      <c r="U24" s="14"/>
      <c r="V24" s="18"/>
      <c r="W24" s="17"/>
      <c r="X24" s="14"/>
      <c r="Y24" s="14"/>
      <c r="Z24" s="18"/>
      <c r="AA24" s="17"/>
      <c r="AB24" s="14"/>
      <c r="AC24" s="14"/>
      <c r="AD24" s="20"/>
      <c r="AE24" s="11">
        <f>SUM(Tableau14[[#This Row],[Poussin]:[Minime25]])</f>
        <v>0</v>
      </c>
    </row>
    <row r="25" spans="1:31" x14ac:dyDescent="0.3">
      <c r="A25">
        <v>21</v>
      </c>
      <c r="C25" s="17"/>
      <c r="D25" s="14"/>
      <c r="E25" s="14"/>
      <c r="F25" s="18"/>
      <c r="G25" s="17"/>
      <c r="H25" s="14"/>
      <c r="I25" s="14"/>
      <c r="J25" s="18"/>
      <c r="K25" s="17"/>
      <c r="L25" s="14"/>
      <c r="M25" s="14"/>
      <c r="N25" s="18"/>
      <c r="O25" s="17"/>
      <c r="P25" s="14"/>
      <c r="Q25" s="14"/>
      <c r="R25" s="18"/>
      <c r="S25" s="17"/>
      <c r="T25" s="14"/>
      <c r="U25" s="14"/>
      <c r="V25" s="18"/>
      <c r="W25" s="17"/>
      <c r="X25" s="14"/>
      <c r="Y25" s="14"/>
      <c r="Z25" s="18"/>
      <c r="AA25" s="17"/>
      <c r="AB25" s="14"/>
      <c r="AC25" s="14"/>
      <c r="AD25" s="20"/>
      <c r="AE25" s="11">
        <f>SUM(Tableau14[[#This Row],[Poussin]:[Minime25]])</f>
        <v>0</v>
      </c>
    </row>
    <row r="26" spans="1:31" x14ac:dyDescent="0.3">
      <c r="A26">
        <v>22</v>
      </c>
      <c r="C26" s="17"/>
      <c r="D26" s="14"/>
      <c r="E26" s="14"/>
      <c r="F26" s="18"/>
      <c r="G26" s="17"/>
      <c r="H26" s="14"/>
      <c r="I26" s="14"/>
      <c r="J26" s="18"/>
      <c r="K26" s="17"/>
      <c r="L26" s="14"/>
      <c r="M26" s="14"/>
      <c r="N26" s="18"/>
      <c r="O26" s="17"/>
      <c r="P26" s="14"/>
      <c r="Q26" s="14"/>
      <c r="R26" s="18"/>
      <c r="S26" s="17"/>
      <c r="T26" s="14"/>
      <c r="U26" s="14"/>
      <c r="V26" s="18"/>
      <c r="W26" s="17"/>
      <c r="X26" s="14"/>
      <c r="Y26" s="14"/>
      <c r="Z26" s="18"/>
      <c r="AA26" s="17"/>
      <c r="AB26" s="14"/>
      <c r="AC26" s="14"/>
      <c r="AD26" s="20"/>
      <c r="AE26" s="11">
        <f>SUM(Tableau14[[#This Row],[Poussin]:[Minime25]])</f>
        <v>0</v>
      </c>
    </row>
    <row r="27" spans="1:31" x14ac:dyDescent="0.3">
      <c r="A27">
        <v>23</v>
      </c>
      <c r="C27" s="17"/>
      <c r="D27" s="14"/>
      <c r="E27" s="14"/>
      <c r="F27" s="18"/>
      <c r="G27" s="17"/>
      <c r="H27" s="14"/>
      <c r="I27" s="14"/>
      <c r="J27" s="18"/>
      <c r="K27" s="17"/>
      <c r="L27" s="14"/>
      <c r="M27" s="14"/>
      <c r="N27" s="18"/>
      <c r="O27" s="17"/>
      <c r="P27" s="14"/>
      <c r="Q27" s="14"/>
      <c r="R27" s="18"/>
      <c r="S27" s="17"/>
      <c r="T27" s="14"/>
      <c r="U27" s="14"/>
      <c r="V27" s="18"/>
      <c r="W27" s="17"/>
      <c r="X27" s="14"/>
      <c r="Y27" s="14"/>
      <c r="Z27" s="18"/>
      <c r="AA27" s="17"/>
      <c r="AB27" s="14"/>
      <c r="AC27" s="14"/>
      <c r="AD27" s="20"/>
      <c r="AE27" s="11">
        <f>SUM(Tableau14[[#This Row],[Poussin]:[Minime25]])</f>
        <v>0</v>
      </c>
    </row>
    <row r="28" spans="1:31" x14ac:dyDescent="0.3">
      <c r="A28">
        <v>24</v>
      </c>
      <c r="C28" s="17"/>
      <c r="D28" s="14"/>
      <c r="E28" s="14"/>
      <c r="F28" s="18"/>
      <c r="G28" s="17"/>
      <c r="H28" s="14"/>
      <c r="I28" s="14"/>
      <c r="J28" s="18"/>
      <c r="K28" s="17"/>
      <c r="L28" s="14"/>
      <c r="M28" s="14"/>
      <c r="N28" s="18"/>
      <c r="O28" s="17"/>
      <c r="P28" s="14"/>
      <c r="Q28" s="14"/>
      <c r="R28" s="18"/>
      <c r="S28" s="17"/>
      <c r="T28" s="14"/>
      <c r="U28" s="14"/>
      <c r="V28" s="18"/>
      <c r="W28" s="17"/>
      <c r="X28" s="14"/>
      <c r="Y28" s="14"/>
      <c r="Z28" s="18"/>
      <c r="AA28" s="17"/>
      <c r="AB28" s="14"/>
      <c r="AC28" s="14"/>
      <c r="AD28" s="20"/>
      <c r="AE28" s="11">
        <f>SUM(Tableau14[[#This Row],[Poussin]:[Minime25]])</f>
        <v>0</v>
      </c>
    </row>
    <row r="29" spans="1:31" x14ac:dyDescent="0.3">
      <c r="A29">
        <v>25</v>
      </c>
      <c r="C29" s="17"/>
      <c r="D29" s="14"/>
      <c r="E29" s="14"/>
      <c r="F29" s="18"/>
      <c r="G29" s="17"/>
      <c r="H29" s="14"/>
      <c r="I29" s="14"/>
      <c r="J29" s="18"/>
      <c r="K29" s="17"/>
      <c r="L29" s="14"/>
      <c r="M29" s="14"/>
      <c r="N29" s="18"/>
      <c r="O29" s="17"/>
      <c r="P29" s="14"/>
      <c r="Q29" s="14"/>
      <c r="R29" s="18"/>
      <c r="S29" s="17"/>
      <c r="T29" s="14"/>
      <c r="U29" s="14"/>
      <c r="V29" s="18"/>
      <c r="W29" s="17"/>
      <c r="X29" s="14"/>
      <c r="Y29" s="14"/>
      <c r="Z29" s="18"/>
      <c r="AA29" s="17"/>
      <c r="AB29" s="14"/>
      <c r="AC29" s="14"/>
      <c r="AD29" s="20"/>
      <c r="AE29" s="11">
        <f>SUM(Tableau14[[#This Row],[Poussin]:[Minime25]])</f>
        <v>0</v>
      </c>
    </row>
    <row r="30" spans="1:31" x14ac:dyDescent="0.3">
      <c r="A30">
        <v>26</v>
      </c>
      <c r="C30" s="17"/>
      <c r="D30" s="14"/>
      <c r="E30" s="14"/>
      <c r="F30" s="18"/>
      <c r="G30" s="17"/>
      <c r="H30" s="14"/>
      <c r="I30" s="14"/>
      <c r="J30" s="18"/>
      <c r="K30" s="17"/>
      <c r="L30" s="14"/>
      <c r="M30" s="14"/>
      <c r="N30" s="18"/>
      <c r="O30" s="17"/>
      <c r="P30" s="14"/>
      <c r="Q30" s="14"/>
      <c r="R30" s="18"/>
      <c r="S30" s="17"/>
      <c r="T30" s="14"/>
      <c r="U30" s="14"/>
      <c r="V30" s="18"/>
      <c r="W30" s="17"/>
      <c r="X30" s="14"/>
      <c r="Y30" s="14"/>
      <c r="Z30" s="18"/>
      <c r="AA30" s="17"/>
      <c r="AB30" s="14"/>
      <c r="AC30" s="14"/>
      <c r="AD30" s="20"/>
      <c r="AE30" s="11">
        <f>SUM(Tableau14[[#This Row],[Poussin]:[Minime25]])</f>
        <v>0</v>
      </c>
    </row>
    <row r="31" spans="1:31" x14ac:dyDescent="0.3">
      <c r="A31">
        <v>27</v>
      </c>
      <c r="C31" s="17"/>
      <c r="D31" s="14"/>
      <c r="E31" s="14"/>
      <c r="F31" s="18"/>
      <c r="G31" s="17"/>
      <c r="H31" s="14"/>
      <c r="I31" s="14"/>
      <c r="J31" s="18"/>
      <c r="K31" s="17"/>
      <c r="L31" s="14"/>
      <c r="M31" s="14"/>
      <c r="N31" s="18"/>
      <c r="O31" s="17"/>
      <c r="P31" s="14"/>
      <c r="Q31" s="14"/>
      <c r="R31" s="18"/>
      <c r="S31" s="17"/>
      <c r="T31" s="14"/>
      <c r="U31" s="14"/>
      <c r="V31" s="18"/>
      <c r="W31" s="17"/>
      <c r="X31" s="14"/>
      <c r="Y31" s="14"/>
      <c r="Z31" s="18"/>
      <c r="AA31" s="17"/>
      <c r="AB31" s="14"/>
      <c r="AC31" s="14"/>
      <c r="AD31" s="20"/>
      <c r="AE31" s="11">
        <f>SUM(Tableau14[[#This Row],[Poussin]:[Minime25]])</f>
        <v>0</v>
      </c>
    </row>
    <row r="32" spans="1:31" x14ac:dyDescent="0.3">
      <c r="A32">
        <v>28</v>
      </c>
      <c r="C32" s="17"/>
      <c r="D32" s="14"/>
      <c r="E32" s="14"/>
      <c r="F32" s="18"/>
      <c r="G32" s="17"/>
      <c r="H32" s="14"/>
      <c r="I32" s="14"/>
      <c r="J32" s="18"/>
      <c r="K32" s="17"/>
      <c r="L32" s="14"/>
      <c r="M32" s="14"/>
      <c r="N32" s="18"/>
      <c r="O32" s="17"/>
      <c r="P32" s="14"/>
      <c r="Q32" s="14"/>
      <c r="R32" s="18"/>
      <c r="S32" s="17"/>
      <c r="T32" s="14"/>
      <c r="U32" s="14"/>
      <c r="V32" s="18"/>
      <c r="W32" s="17"/>
      <c r="X32" s="14"/>
      <c r="Y32" s="14"/>
      <c r="Z32" s="18"/>
      <c r="AA32" s="17"/>
      <c r="AB32" s="14"/>
      <c r="AC32" s="14"/>
      <c r="AD32" s="20"/>
      <c r="AE32" s="11">
        <f>SUM(Tableau14[[#This Row],[Poussin]:[Minime25]])</f>
        <v>0</v>
      </c>
    </row>
    <row r="33" spans="1:31" x14ac:dyDescent="0.3">
      <c r="A33">
        <v>29</v>
      </c>
      <c r="C33" s="17"/>
      <c r="D33" s="14"/>
      <c r="E33" s="14"/>
      <c r="F33" s="18"/>
      <c r="G33" s="17"/>
      <c r="H33" s="14"/>
      <c r="I33" s="14"/>
      <c r="J33" s="18"/>
      <c r="K33" s="17"/>
      <c r="L33" s="14"/>
      <c r="M33" s="14"/>
      <c r="N33" s="18"/>
      <c r="O33" s="17"/>
      <c r="P33" s="14"/>
      <c r="Q33" s="14"/>
      <c r="R33" s="18"/>
      <c r="S33" s="17"/>
      <c r="T33" s="14"/>
      <c r="U33" s="14"/>
      <c r="V33" s="18"/>
      <c r="W33" s="17"/>
      <c r="X33" s="14"/>
      <c r="Y33" s="14"/>
      <c r="Z33" s="18"/>
      <c r="AA33" s="17"/>
      <c r="AB33" s="14"/>
      <c r="AC33" s="14"/>
      <c r="AD33" s="20"/>
      <c r="AE33" s="11">
        <f>SUM(Tableau14[[#This Row],[Poussin]:[Minime25]])</f>
        <v>0</v>
      </c>
    </row>
    <row r="34" spans="1:31" x14ac:dyDescent="0.3">
      <c r="A34">
        <v>30</v>
      </c>
      <c r="C34" s="17"/>
      <c r="D34" s="14"/>
      <c r="E34" s="14"/>
      <c r="F34" s="18"/>
      <c r="G34" s="17"/>
      <c r="H34" s="14"/>
      <c r="I34" s="14"/>
      <c r="J34" s="18"/>
      <c r="K34" s="17"/>
      <c r="L34" s="14"/>
      <c r="M34" s="14"/>
      <c r="N34" s="18"/>
      <c r="O34" s="17"/>
      <c r="P34" s="14"/>
      <c r="Q34" s="14"/>
      <c r="R34" s="18"/>
      <c r="S34" s="17"/>
      <c r="T34" s="14"/>
      <c r="U34" s="14"/>
      <c r="V34" s="18"/>
      <c r="W34" s="17"/>
      <c r="X34" s="14"/>
      <c r="Y34" s="14"/>
      <c r="Z34" s="18"/>
      <c r="AA34" s="17"/>
      <c r="AB34" s="14"/>
      <c r="AC34" s="14"/>
      <c r="AD34" s="20"/>
      <c r="AE34" s="11">
        <f>SUM(Tableau14[[#This Row],[Poussin]:[Minime25]])</f>
        <v>0</v>
      </c>
    </row>
    <row r="35" spans="1:31" x14ac:dyDescent="0.3">
      <c r="A35">
        <v>31</v>
      </c>
      <c r="C35" s="17"/>
      <c r="D35" s="14"/>
      <c r="E35" s="14"/>
      <c r="F35" s="18"/>
      <c r="G35" s="17"/>
      <c r="H35" s="14"/>
      <c r="I35" s="14"/>
      <c r="J35" s="18"/>
      <c r="K35" s="17"/>
      <c r="L35" s="14"/>
      <c r="M35" s="14"/>
      <c r="N35" s="18"/>
      <c r="O35" s="17"/>
      <c r="P35" s="14"/>
      <c r="Q35" s="14"/>
      <c r="R35" s="18"/>
      <c r="S35" s="17"/>
      <c r="T35" s="14"/>
      <c r="U35" s="14"/>
      <c r="V35" s="18"/>
      <c r="W35" s="17"/>
      <c r="X35" s="14"/>
      <c r="Y35" s="14"/>
      <c r="Z35" s="18"/>
      <c r="AA35" s="17"/>
      <c r="AB35" s="14"/>
      <c r="AC35" s="14"/>
      <c r="AD35" s="20"/>
      <c r="AE35" s="11">
        <f>SUM(Tableau14[[#This Row],[Poussin]:[Minime25]])</f>
        <v>0</v>
      </c>
    </row>
    <row r="36" spans="1:31" x14ac:dyDescent="0.3">
      <c r="A36">
        <v>32</v>
      </c>
      <c r="C36" s="17"/>
      <c r="D36" s="14"/>
      <c r="E36" s="14"/>
      <c r="F36" s="18"/>
      <c r="G36" s="17"/>
      <c r="H36" s="14"/>
      <c r="I36" s="14"/>
      <c r="J36" s="18"/>
      <c r="K36" s="17"/>
      <c r="L36" s="14"/>
      <c r="M36" s="14"/>
      <c r="N36" s="18"/>
      <c r="O36" s="17"/>
      <c r="P36" s="14"/>
      <c r="Q36" s="14"/>
      <c r="R36" s="18"/>
      <c r="S36" s="17"/>
      <c r="T36" s="14"/>
      <c r="U36" s="14"/>
      <c r="V36" s="18"/>
      <c r="W36" s="17"/>
      <c r="X36" s="14"/>
      <c r="Y36" s="14"/>
      <c r="Z36" s="18"/>
      <c r="AA36" s="17"/>
      <c r="AB36" s="14"/>
      <c r="AC36" s="14"/>
      <c r="AD36" s="20"/>
      <c r="AE36" s="11">
        <f>SUM(Tableau14[[#This Row],[Poussin]:[Minime25]])</f>
        <v>0</v>
      </c>
    </row>
    <row r="37" spans="1:31" x14ac:dyDescent="0.3">
      <c r="A37">
        <v>33</v>
      </c>
      <c r="C37" s="17"/>
      <c r="D37" s="14"/>
      <c r="E37" s="14"/>
      <c r="F37" s="18"/>
      <c r="G37" s="17"/>
      <c r="H37" s="14"/>
      <c r="I37" s="14"/>
      <c r="J37" s="18"/>
      <c r="K37" s="17"/>
      <c r="L37" s="14"/>
      <c r="M37" s="14"/>
      <c r="N37" s="18"/>
      <c r="O37" s="17"/>
      <c r="P37" s="14"/>
      <c r="Q37" s="14"/>
      <c r="R37" s="18"/>
      <c r="S37" s="17"/>
      <c r="T37" s="14"/>
      <c r="U37" s="14"/>
      <c r="V37" s="18"/>
      <c r="W37" s="17"/>
      <c r="X37" s="14"/>
      <c r="Y37" s="14"/>
      <c r="Z37" s="18"/>
      <c r="AA37" s="17"/>
      <c r="AB37" s="14"/>
      <c r="AC37" s="14"/>
      <c r="AD37" s="20"/>
      <c r="AE37" s="11">
        <f>SUM(Tableau14[[#This Row],[Poussin]:[Minime25]])</f>
        <v>0</v>
      </c>
    </row>
    <row r="38" spans="1:31" x14ac:dyDescent="0.3">
      <c r="A38">
        <v>34</v>
      </c>
      <c r="C38" s="17"/>
      <c r="D38" s="14"/>
      <c r="E38" s="14"/>
      <c r="F38" s="18"/>
      <c r="G38" s="17"/>
      <c r="H38" s="14"/>
      <c r="I38" s="14"/>
      <c r="J38" s="18"/>
      <c r="K38" s="17"/>
      <c r="L38" s="14"/>
      <c r="M38" s="14"/>
      <c r="N38" s="18"/>
      <c r="O38" s="17"/>
      <c r="P38" s="14"/>
      <c r="Q38" s="14"/>
      <c r="R38" s="18"/>
      <c r="S38" s="17"/>
      <c r="T38" s="14"/>
      <c r="U38" s="14"/>
      <c r="V38" s="18"/>
      <c r="W38" s="17"/>
      <c r="X38" s="14"/>
      <c r="Y38" s="14"/>
      <c r="Z38" s="18"/>
      <c r="AA38" s="17"/>
      <c r="AB38" s="14"/>
      <c r="AC38" s="14"/>
      <c r="AD38" s="20"/>
      <c r="AE38" s="11">
        <f>SUM(Tableau14[[#This Row],[Poussin]:[Minime25]])</f>
        <v>0</v>
      </c>
    </row>
    <row r="39" spans="1:31" x14ac:dyDescent="0.3">
      <c r="A39">
        <v>35</v>
      </c>
      <c r="C39" s="17"/>
      <c r="D39" s="14"/>
      <c r="E39" s="14"/>
      <c r="F39" s="18"/>
      <c r="G39" s="17"/>
      <c r="H39" s="14"/>
      <c r="I39" s="14"/>
      <c r="J39" s="18"/>
      <c r="K39" s="17"/>
      <c r="L39" s="14"/>
      <c r="M39" s="14"/>
      <c r="N39" s="18"/>
      <c r="O39" s="17"/>
      <c r="P39" s="14"/>
      <c r="Q39" s="14"/>
      <c r="R39" s="18"/>
      <c r="S39" s="17"/>
      <c r="T39" s="14"/>
      <c r="U39" s="14"/>
      <c r="V39" s="18"/>
      <c r="W39" s="17"/>
      <c r="X39" s="14"/>
      <c r="Y39" s="14"/>
      <c r="Z39" s="18"/>
      <c r="AA39" s="17"/>
      <c r="AB39" s="14"/>
      <c r="AC39" s="14"/>
      <c r="AD39" s="20"/>
      <c r="AE39" s="11">
        <f>SUM(Tableau14[[#This Row],[Poussin]:[Minime25]])</f>
        <v>0</v>
      </c>
    </row>
    <row r="40" spans="1:31" x14ac:dyDescent="0.3">
      <c r="A40">
        <v>36</v>
      </c>
      <c r="C40" s="17"/>
      <c r="D40" s="14"/>
      <c r="E40" s="14"/>
      <c r="F40" s="18"/>
      <c r="G40" s="17"/>
      <c r="H40" s="14"/>
      <c r="I40" s="14"/>
      <c r="J40" s="18"/>
      <c r="K40" s="17"/>
      <c r="L40" s="14"/>
      <c r="M40" s="14"/>
      <c r="N40" s="18"/>
      <c r="O40" s="17"/>
      <c r="P40" s="14"/>
      <c r="Q40" s="14"/>
      <c r="R40" s="18"/>
      <c r="S40" s="17"/>
      <c r="T40" s="14"/>
      <c r="U40" s="14"/>
      <c r="V40" s="18"/>
      <c r="W40" s="17"/>
      <c r="X40" s="14"/>
      <c r="Y40" s="14"/>
      <c r="Z40" s="18"/>
      <c r="AA40" s="17"/>
      <c r="AB40" s="14"/>
      <c r="AC40" s="14"/>
      <c r="AD40" s="20"/>
      <c r="AE40" s="11">
        <f>SUM(Tableau14[[#This Row],[Poussin]:[Minime25]])</f>
        <v>0</v>
      </c>
    </row>
    <row r="41" spans="1:31" x14ac:dyDescent="0.3">
      <c r="A41">
        <v>37</v>
      </c>
      <c r="C41" s="17"/>
      <c r="D41" s="14"/>
      <c r="E41" s="14"/>
      <c r="F41" s="18"/>
      <c r="G41" s="17"/>
      <c r="H41" s="14"/>
      <c r="I41" s="14"/>
      <c r="J41" s="18"/>
      <c r="K41" s="17"/>
      <c r="L41" s="14"/>
      <c r="M41" s="14"/>
      <c r="N41" s="18"/>
      <c r="O41" s="17"/>
      <c r="P41" s="14"/>
      <c r="Q41" s="14"/>
      <c r="R41" s="18"/>
      <c r="S41" s="17"/>
      <c r="T41" s="14"/>
      <c r="U41" s="14"/>
      <c r="V41" s="18"/>
      <c r="W41" s="17"/>
      <c r="X41" s="14"/>
      <c r="Y41" s="14"/>
      <c r="Z41" s="18"/>
      <c r="AA41" s="17"/>
      <c r="AB41" s="14"/>
      <c r="AC41" s="14"/>
      <c r="AD41" s="20"/>
      <c r="AE41" s="11">
        <f>SUM(Tableau14[[#This Row],[Poussin]:[Minime25]])</f>
        <v>0</v>
      </c>
    </row>
    <row r="42" spans="1:31" x14ac:dyDescent="0.3">
      <c r="A42">
        <v>38</v>
      </c>
      <c r="C42" s="17"/>
      <c r="D42" s="14"/>
      <c r="E42" s="14"/>
      <c r="F42" s="18"/>
      <c r="G42" s="17"/>
      <c r="H42" s="14"/>
      <c r="I42" s="14"/>
      <c r="J42" s="18"/>
      <c r="K42" s="17"/>
      <c r="L42" s="14"/>
      <c r="M42" s="14"/>
      <c r="N42" s="18"/>
      <c r="O42" s="17"/>
      <c r="P42" s="14"/>
      <c r="Q42" s="14"/>
      <c r="R42" s="18"/>
      <c r="S42" s="17"/>
      <c r="T42" s="14"/>
      <c r="U42" s="14"/>
      <c r="V42" s="18"/>
      <c r="W42" s="17"/>
      <c r="X42" s="14"/>
      <c r="Y42" s="14"/>
      <c r="Z42" s="18"/>
      <c r="AA42" s="17"/>
      <c r="AB42" s="14"/>
      <c r="AC42" s="14"/>
      <c r="AD42" s="20"/>
      <c r="AE42" s="11">
        <f>SUM(Tableau14[[#This Row],[Poussin]:[Minime25]])</f>
        <v>0</v>
      </c>
    </row>
    <row r="43" spans="1:31" x14ac:dyDescent="0.3">
      <c r="A43">
        <v>39</v>
      </c>
      <c r="C43" s="17"/>
      <c r="D43" s="14"/>
      <c r="E43" s="14"/>
      <c r="F43" s="18"/>
      <c r="G43" s="17"/>
      <c r="H43" s="14"/>
      <c r="I43" s="14"/>
      <c r="J43" s="18"/>
      <c r="K43" s="17"/>
      <c r="L43" s="14"/>
      <c r="M43" s="14"/>
      <c r="N43" s="18"/>
      <c r="O43" s="17"/>
      <c r="P43" s="14"/>
      <c r="Q43" s="14"/>
      <c r="R43" s="18"/>
      <c r="S43" s="17"/>
      <c r="T43" s="14"/>
      <c r="U43" s="14"/>
      <c r="V43" s="18"/>
      <c r="W43" s="17"/>
      <c r="X43" s="14"/>
      <c r="Y43" s="14"/>
      <c r="Z43" s="18"/>
      <c r="AA43" s="17"/>
      <c r="AB43" s="14"/>
      <c r="AC43" s="14"/>
      <c r="AD43" s="20"/>
      <c r="AE43" s="11">
        <f>SUM(Tableau14[[#This Row],[Poussin]:[Minime25]])</f>
        <v>0</v>
      </c>
    </row>
    <row r="44" spans="1:31" x14ac:dyDescent="0.3">
      <c r="A44">
        <v>40</v>
      </c>
      <c r="C44" s="17"/>
      <c r="D44" s="14"/>
      <c r="E44" s="14"/>
      <c r="F44" s="18"/>
      <c r="G44" s="17"/>
      <c r="H44" s="14"/>
      <c r="I44" s="14"/>
      <c r="J44" s="18"/>
      <c r="K44" s="17"/>
      <c r="L44" s="14"/>
      <c r="M44" s="14"/>
      <c r="N44" s="18"/>
      <c r="O44" s="17"/>
      <c r="P44" s="14"/>
      <c r="Q44" s="14"/>
      <c r="R44" s="18"/>
      <c r="S44" s="17"/>
      <c r="T44" s="14"/>
      <c r="U44" s="14"/>
      <c r="V44" s="18"/>
      <c r="W44" s="17"/>
      <c r="X44" s="14"/>
      <c r="Y44" s="14"/>
      <c r="Z44" s="18"/>
      <c r="AA44" s="17"/>
      <c r="AB44" s="14"/>
      <c r="AC44" s="14"/>
      <c r="AD44" s="20"/>
      <c r="AE44" s="11">
        <f>SUM(Tableau14[[#This Row],[Poussin]:[Minime25]])</f>
        <v>0</v>
      </c>
    </row>
    <row r="45" spans="1:31" x14ac:dyDescent="0.3">
      <c r="A45">
        <v>41</v>
      </c>
      <c r="C45" s="17"/>
      <c r="D45" s="14"/>
      <c r="E45" s="14"/>
      <c r="F45" s="18"/>
      <c r="G45" s="17"/>
      <c r="H45" s="14"/>
      <c r="I45" s="14"/>
      <c r="J45" s="18"/>
      <c r="K45" s="17"/>
      <c r="L45" s="14"/>
      <c r="M45" s="14"/>
      <c r="N45" s="18"/>
      <c r="O45" s="17"/>
      <c r="P45" s="14"/>
      <c r="Q45" s="14"/>
      <c r="R45" s="18"/>
      <c r="S45" s="17"/>
      <c r="T45" s="14"/>
      <c r="U45" s="14"/>
      <c r="V45" s="18"/>
      <c r="W45" s="17"/>
      <c r="X45" s="14"/>
      <c r="Y45" s="14"/>
      <c r="Z45" s="18"/>
      <c r="AA45" s="17"/>
      <c r="AB45" s="14"/>
      <c r="AC45" s="14"/>
      <c r="AD45" s="20"/>
      <c r="AE45" s="11">
        <f>SUM(Tableau14[[#This Row],[Poussin]:[Minime25]])</f>
        <v>0</v>
      </c>
    </row>
    <row r="46" spans="1:31" x14ac:dyDescent="0.3">
      <c r="A46">
        <v>42</v>
      </c>
      <c r="C46" s="17"/>
      <c r="D46" s="14"/>
      <c r="E46" s="14"/>
      <c r="F46" s="18"/>
      <c r="G46" s="17"/>
      <c r="H46" s="14"/>
      <c r="I46" s="14"/>
      <c r="J46" s="18"/>
      <c r="K46" s="17"/>
      <c r="L46" s="14"/>
      <c r="M46" s="14"/>
      <c r="N46" s="18"/>
      <c r="O46" s="17"/>
      <c r="P46" s="14"/>
      <c r="Q46" s="14"/>
      <c r="R46" s="18"/>
      <c r="S46" s="17"/>
      <c r="T46" s="14"/>
      <c r="U46" s="14"/>
      <c r="V46" s="18"/>
      <c r="W46" s="17"/>
      <c r="X46" s="14"/>
      <c r="Y46" s="14"/>
      <c r="Z46" s="18"/>
      <c r="AA46" s="17"/>
      <c r="AB46" s="14"/>
      <c r="AC46" s="14"/>
      <c r="AD46" s="20"/>
      <c r="AE46" s="11">
        <f>SUM(Tableau14[[#This Row],[Poussin]:[Minime25]])</f>
        <v>0</v>
      </c>
    </row>
    <row r="47" spans="1:31" x14ac:dyDescent="0.3">
      <c r="A47">
        <v>43</v>
      </c>
      <c r="C47" s="17"/>
      <c r="D47" s="14"/>
      <c r="E47" s="14"/>
      <c r="F47" s="18"/>
      <c r="G47" s="17"/>
      <c r="H47" s="14"/>
      <c r="I47" s="14"/>
      <c r="J47" s="18"/>
      <c r="K47" s="17"/>
      <c r="L47" s="14"/>
      <c r="M47" s="14"/>
      <c r="N47" s="18"/>
      <c r="O47" s="17"/>
      <c r="P47" s="14"/>
      <c r="Q47" s="14"/>
      <c r="R47" s="18"/>
      <c r="S47" s="17"/>
      <c r="T47" s="14"/>
      <c r="U47" s="14"/>
      <c r="V47" s="18"/>
      <c r="W47" s="17"/>
      <c r="X47" s="14"/>
      <c r="Y47" s="14"/>
      <c r="Z47" s="18"/>
      <c r="AA47" s="17"/>
      <c r="AB47" s="14"/>
      <c r="AC47" s="14"/>
      <c r="AD47" s="20"/>
      <c r="AE47" s="11">
        <f>SUM(Tableau14[[#This Row],[Poussin]:[Minime25]])</f>
        <v>0</v>
      </c>
    </row>
    <row r="48" spans="1:31" x14ac:dyDescent="0.3">
      <c r="A48">
        <v>44</v>
      </c>
      <c r="C48" s="17"/>
      <c r="D48" s="14"/>
      <c r="E48" s="14"/>
      <c r="F48" s="18"/>
      <c r="G48" s="17"/>
      <c r="H48" s="14"/>
      <c r="I48" s="14"/>
      <c r="J48" s="18"/>
      <c r="K48" s="17"/>
      <c r="L48" s="14"/>
      <c r="M48" s="14"/>
      <c r="N48" s="18"/>
      <c r="O48" s="17"/>
      <c r="P48" s="14"/>
      <c r="Q48" s="14"/>
      <c r="R48" s="18"/>
      <c r="S48" s="17"/>
      <c r="T48" s="14"/>
      <c r="U48" s="14"/>
      <c r="V48" s="18"/>
      <c r="W48" s="17"/>
      <c r="X48" s="14"/>
      <c r="Y48" s="14"/>
      <c r="Z48" s="18"/>
      <c r="AA48" s="17"/>
      <c r="AB48" s="14"/>
      <c r="AC48" s="14"/>
      <c r="AD48" s="20"/>
      <c r="AE48" s="11">
        <f>SUM(Tableau14[[#This Row],[Poussin]:[Minime25]])</f>
        <v>0</v>
      </c>
    </row>
    <row r="49" spans="1:31" x14ac:dyDescent="0.3">
      <c r="A49">
        <v>45</v>
      </c>
      <c r="C49" s="17"/>
      <c r="D49" s="14"/>
      <c r="E49" s="14"/>
      <c r="F49" s="18"/>
      <c r="G49" s="17"/>
      <c r="H49" s="14"/>
      <c r="I49" s="14"/>
      <c r="J49" s="18"/>
      <c r="K49" s="17"/>
      <c r="L49" s="14"/>
      <c r="M49" s="14"/>
      <c r="N49" s="18"/>
      <c r="O49" s="17"/>
      <c r="P49" s="14"/>
      <c r="Q49" s="14"/>
      <c r="R49" s="18"/>
      <c r="S49" s="17"/>
      <c r="T49" s="14"/>
      <c r="U49" s="14"/>
      <c r="V49" s="18"/>
      <c r="W49" s="17"/>
      <c r="X49" s="14"/>
      <c r="Y49" s="14"/>
      <c r="Z49" s="18"/>
      <c r="AA49" s="17"/>
      <c r="AB49" s="14"/>
      <c r="AC49" s="14"/>
      <c r="AD49" s="20"/>
      <c r="AE49" s="11">
        <f>SUM(Tableau14[[#This Row],[Poussin]:[Minime25]])</f>
        <v>0</v>
      </c>
    </row>
    <row r="50" spans="1:31" x14ac:dyDescent="0.3">
      <c r="A50">
        <v>46</v>
      </c>
      <c r="C50" s="17"/>
      <c r="D50" s="14"/>
      <c r="E50" s="14"/>
      <c r="F50" s="18"/>
      <c r="G50" s="17"/>
      <c r="H50" s="14"/>
      <c r="I50" s="14"/>
      <c r="J50" s="18"/>
      <c r="K50" s="17"/>
      <c r="L50" s="14"/>
      <c r="M50" s="14"/>
      <c r="N50" s="18"/>
      <c r="O50" s="17"/>
      <c r="P50" s="14"/>
      <c r="Q50" s="14"/>
      <c r="R50" s="18"/>
      <c r="S50" s="17"/>
      <c r="T50" s="14"/>
      <c r="U50" s="14"/>
      <c r="V50" s="18"/>
      <c r="W50" s="17"/>
      <c r="X50" s="14"/>
      <c r="Y50" s="14"/>
      <c r="Z50" s="18"/>
      <c r="AA50" s="17"/>
      <c r="AB50" s="14"/>
      <c r="AC50" s="14"/>
      <c r="AD50" s="20"/>
      <c r="AE50" s="11">
        <f>SUM(Tableau14[[#This Row],[Poussin]:[Minime25]])</f>
        <v>0</v>
      </c>
    </row>
    <row r="51" spans="1:31" x14ac:dyDescent="0.3">
      <c r="A51">
        <v>47</v>
      </c>
      <c r="C51" s="17"/>
      <c r="D51" s="14"/>
      <c r="E51" s="14"/>
      <c r="F51" s="18"/>
      <c r="G51" s="17"/>
      <c r="H51" s="14"/>
      <c r="I51" s="14"/>
      <c r="J51" s="18"/>
      <c r="K51" s="17"/>
      <c r="L51" s="14"/>
      <c r="M51" s="14"/>
      <c r="N51" s="18"/>
      <c r="O51" s="17"/>
      <c r="P51" s="14"/>
      <c r="Q51" s="14"/>
      <c r="R51" s="18"/>
      <c r="S51" s="17"/>
      <c r="T51" s="14"/>
      <c r="U51" s="14"/>
      <c r="V51" s="18"/>
      <c r="W51" s="17"/>
      <c r="X51" s="14"/>
      <c r="Y51" s="14"/>
      <c r="Z51" s="18"/>
      <c r="AA51" s="17"/>
      <c r="AB51" s="14"/>
      <c r="AC51" s="14"/>
      <c r="AD51" s="20"/>
      <c r="AE51" s="11">
        <f>SUM(Tableau14[[#This Row],[Poussin]:[Minime25]])</f>
        <v>0</v>
      </c>
    </row>
    <row r="52" spans="1:31" x14ac:dyDescent="0.3">
      <c r="A52">
        <v>48</v>
      </c>
      <c r="C52" s="17"/>
      <c r="D52" s="14"/>
      <c r="E52" s="14"/>
      <c r="F52" s="18"/>
      <c r="G52" s="17"/>
      <c r="H52" s="14"/>
      <c r="I52" s="14"/>
      <c r="J52" s="18"/>
      <c r="K52" s="17"/>
      <c r="L52" s="14"/>
      <c r="M52" s="14"/>
      <c r="N52" s="18"/>
      <c r="O52" s="17"/>
      <c r="P52" s="14"/>
      <c r="Q52" s="14"/>
      <c r="R52" s="18"/>
      <c r="S52" s="17"/>
      <c r="T52" s="14"/>
      <c r="U52" s="14"/>
      <c r="V52" s="18"/>
      <c r="W52" s="17"/>
      <c r="X52" s="14"/>
      <c r="Y52" s="14"/>
      <c r="Z52" s="18"/>
      <c r="AA52" s="17"/>
      <c r="AB52" s="14"/>
      <c r="AC52" s="14"/>
      <c r="AD52" s="20"/>
      <c r="AE52" s="11">
        <f>SUM(Tableau14[[#This Row],[Poussin]:[Minime25]])</f>
        <v>0</v>
      </c>
    </row>
    <row r="53" spans="1:31" x14ac:dyDescent="0.3">
      <c r="A53">
        <v>49</v>
      </c>
      <c r="C53" s="17"/>
      <c r="D53" s="14"/>
      <c r="E53" s="14"/>
      <c r="F53" s="18"/>
      <c r="G53" s="17"/>
      <c r="H53" s="14"/>
      <c r="I53" s="14"/>
      <c r="J53" s="18"/>
      <c r="K53" s="17"/>
      <c r="L53" s="14"/>
      <c r="M53" s="14"/>
      <c r="N53" s="18"/>
      <c r="O53" s="17"/>
      <c r="P53" s="14"/>
      <c r="Q53" s="14"/>
      <c r="R53" s="18"/>
      <c r="S53" s="17"/>
      <c r="T53" s="14"/>
      <c r="U53" s="14"/>
      <c r="V53" s="18"/>
      <c r="W53" s="17"/>
      <c r="X53" s="14"/>
      <c r="Y53" s="14"/>
      <c r="Z53" s="18"/>
      <c r="AA53" s="17"/>
      <c r="AB53" s="14"/>
      <c r="AC53" s="14"/>
      <c r="AD53" s="20"/>
      <c r="AE53" s="11">
        <f>SUM(Tableau14[[#This Row],[Poussin]:[Minime25]])</f>
        <v>0</v>
      </c>
    </row>
    <row r="54" spans="1:31" x14ac:dyDescent="0.3">
      <c r="A54">
        <v>50</v>
      </c>
      <c r="C54" s="17"/>
      <c r="D54" s="14"/>
      <c r="E54" s="14"/>
      <c r="F54" s="18"/>
      <c r="G54" s="17"/>
      <c r="H54" s="14"/>
      <c r="I54" s="14"/>
      <c r="J54" s="18"/>
      <c r="K54" s="17"/>
      <c r="L54" s="14"/>
      <c r="M54" s="14"/>
      <c r="N54" s="18"/>
      <c r="O54" s="17"/>
      <c r="P54" s="14"/>
      <c r="Q54" s="14"/>
      <c r="R54" s="18"/>
      <c r="S54" s="17"/>
      <c r="T54" s="14"/>
      <c r="U54" s="14"/>
      <c r="V54" s="18"/>
      <c r="W54" s="17"/>
      <c r="X54" s="14"/>
      <c r="Y54" s="14"/>
      <c r="Z54" s="18"/>
      <c r="AA54" s="17"/>
      <c r="AB54" s="14"/>
      <c r="AC54" s="14"/>
      <c r="AD54" s="20"/>
      <c r="AE54" s="11">
        <f>SUM(Tableau14[[#This Row],[Poussin]:[Minime25]])</f>
        <v>0</v>
      </c>
    </row>
    <row r="55" spans="1:31" x14ac:dyDescent="0.3">
      <c r="A55">
        <v>51</v>
      </c>
      <c r="C55" s="17"/>
      <c r="D55" s="14"/>
      <c r="E55" s="14"/>
      <c r="F55" s="18"/>
      <c r="G55" s="17"/>
      <c r="H55" s="14"/>
      <c r="I55" s="14"/>
      <c r="J55" s="18"/>
      <c r="K55" s="17"/>
      <c r="L55" s="14"/>
      <c r="M55" s="14"/>
      <c r="N55" s="18"/>
      <c r="O55" s="17"/>
      <c r="P55" s="14"/>
      <c r="Q55" s="14"/>
      <c r="R55" s="18"/>
      <c r="S55" s="17"/>
      <c r="T55" s="14"/>
      <c r="U55" s="14"/>
      <c r="V55" s="18"/>
      <c r="W55" s="17"/>
      <c r="X55" s="14"/>
      <c r="Y55" s="14"/>
      <c r="Z55" s="18"/>
      <c r="AA55" s="17"/>
      <c r="AB55" s="14"/>
      <c r="AC55" s="14"/>
      <c r="AD55" s="20"/>
      <c r="AE55" s="11">
        <f>SUM(Tableau14[[#This Row],[Poussin]:[Minime25]])</f>
        <v>0</v>
      </c>
    </row>
    <row r="56" spans="1:31" x14ac:dyDescent="0.3">
      <c r="A56">
        <v>52</v>
      </c>
      <c r="C56" s="17"/>
      <c r="D56" s="14"/>
      <c r="E56" s="14"/>
      <c r="F56" s="18"/>
      <c r="G56" s="17"/>
      <c r="H56" s="14"/>
      <c r="I56" s="14"/>
      <c r="J56" s="18"/>
      <c r="K56" s="17"/>
      <c r="L56" s="14"/>
      <c r="M56" s="14"/>
      <c r="N56" s="18"/>
      <c r="O56" s="17"/>
      <c r="P56" s="14"/>
      <c r="Q56" s="14"/>
      <c r="R56" s="18"/>
      <c r="S56" s="17"/>
      <c r="T56" s="14"/>
      <c r="U56" s="14"/>
      <c r="V56" s="18"/>
      <c r="W56" s="17"/>
      <c r="X56" s="14"/>
      <c r="Y56" s="14"/>
      <c r="Z56" s="18"/>
      <c r="AA56" s="17"/>
      <c r="AB56" s="14"/>
      <c r="AC56" s="14"/>
      <c r="AD56" s="20"/>
      <c r="AE56" s="11">
        <f>SUM(Tableau14[[#This Row],[Poussin]:[Minime25]])</f>
        <v>0</v>
      </c>
    </row>
    <row r="57" spans="1:31" x14ac:dyDescent="0.3">
      <c r="A57">
        <v>53</v>
      </c>
      <c r="C57" s="17"/>
      <c r="D57" s="14"/>
      <c r="E57" s="14"/>
      <c r="F57" s="18"/>
      <c r="G57" s="17"/>
      <c r="H57" s="14"/>
      <c r="I57" s="14"/>
      <c r="J57" s="18"/>
      <c r="K57" s="17"/>
      <c r="L57" s="14"/>
      <c r="M57" s="14"/>
      <c r="N57" s="18"/>
      <c r="O57" s="17"/>
      <c r="P57" s="14"/>
      <c r="Q57" s="14"/>
      <c r="R57" s="18"/>
      <c r="S57" s="17"/>
      <c r="T57" s="14"/>
      <c r="U57" s="14"/>
      <c r="V57" s="18"/>
      <c r="W57" s="17"/>
      <c r="X57" s="14"/>
      <c r="Y57" s="14"/>
      <c r="Z57" s="18"/>
      <c r="AA57" s="17"/>
      <c r="AB57" s="14"/>
      <c r="AC57" s="14"/>
      <c r="AD57" s="20"/>
      <c r="AE57" s="11">
        <f>SUM(Tableau14[[#This Row],[Poussin]:[Minime25]])</f>
        <v>0</v>
      </c>
    </row>
    <row r="58" spans="1:31" x14ac:dyDescent="0.3">
      <c r="A58">
        <v>54</v>
      </c>
      <c r="C58" s="17"/>
      <c r="D58" s="14"/>
      <c r="E58" s="14"/>
      <c r="F58" s="18"/>
      <c r="G58" s="17"/>
      <c r="H58" s="14"/>
      <c r="I58" s="14"/>
      <c r="J58" s="18"/>
      <c r="K58" s="17"/>
      <c r="L58" s="14"/>
      <c r="M58" s="14"/>
      <c r="N58" s="18"/>
      <c r="O58" s="17"/>
      <c r="P58" s="14"/>
      <c r="Q58" s="14"/>
      <c r="R58" s="18"/>
      <c r="S58" s="17"/>
      <c r="T58" s="14"/>
      <c r="U58" s="14"/>
      <c r="V58" s="18"/>
      <c r="W58" s="17"/>
      <c r="X58" s="14"/>
      <c r="Y58" s="14"/>
      <c r="Z58" s="18"/>
      <c r="AA58" s="17"/>
      <c r="AB58" s="14"/>
      <c r="AC58" s="14"/>
      <c r="AD58" s="20"/>
      <c r="AE58" s="11">
        <f>SUM(Tableau14[[#This Row],[Poussin]:[Minime25]])</f>
        <v>0</v>
      </c>
    </row>
    <row r="59" spans="1:31" x14ac:dyDescent="0.3">
      <c r="A59">
        <v>55</v>
      </c>
      <c r="C59" s="17"/>
      <c r="D59" s="14"/>
      <c r="E59" s="14"/>
      <c r="F59" s="18"/>
      <c r="G59" s="17"/>
      <c r="H59" s="14"/>
      <c r="I59" s="14"/>
      <c r="J59" s="18"/>
      <c r="K59" s="17"/>
      <c r="L59" s="14"/>
      <c r="M59" s="14"/>
      <c r="N59" s="18"/>
      <c r="O59" s="17"/>
      <c r="P59" s="14"/>
      <c r="Q59" s="14"/>
      <c r="R59" s="18"/>
      <c r="S59" s="17"/>
      <c r="T59" s="14"/>
      <c r="U59" s="14"/>
      <c r="V59" s="18"/>
      <c r="W59" s="17"/>
      <c r="X59" s="14"/>
      <c r="Y59" s="14"/>
      <c r="Z59" s="18"/>
      <c r="AA59" s="17"/>
      <c r="AB59" s="14"/>
      <c r="AC59" s="14"/>
      <c r="AD59" s="20"/>
      <c r="AE59" s="11">
        <f>SUM(Tableau14[[#This Row],[Poussin]:[Minime25]])</f>
        <v>0</v>
      </c>
    </row>
    <row r="60" spans="1:31" x14ac:dyDescent="0.3">
      <c r="A60">
        <v>56</v>
      </c>
      <c r="C60" s="17"/>
      <c r="D60" s="14"/>
      <c r="E60" s="14"/>
      <c r="F60" s="18"/>
      <c r="G60" s="17"/>
      <c r="H60" s="14"/>
      <c r="I60" s="14"/>
      <c r="J60" s="18"/>
      <c r="K60" s="17"/>
      <c r="L60" s="14"/>
      <c r="M60" s="14"/>
      <c r="N60" s="18"/>
      <c r="O60" s="17"/>
      <c r="P60" s="14"/>
      <c r="Q60" s="14"/>
      <c r="R60" s="18"/>
      <c r="S60" s="17"/>
      <c r="T60" s="14"/>
      <c r="U60" s="14"/>
      <c r="V60" s="18"/>
      <c r="W60" s="17"/>
      <c r="X60" s="14"/>
      <c r="Y60" s="14"/>
      <c r="Z60" s="18"/>
      <c r="AA60" s="17"/>
      <c r="AB60" s="14"/>
      <c r="AC60" s="14"/>
      <c r="AD60" s="20"/>
      <c r="AE60" s="11">
        <f>SUM(Tableau14[[#This Row],[Poussin]:[Minime25]])</f>
        <v>0</v>
      </c>
    </row>
    <row r="61" spans="1:31" x14ac:dyDescent="0.3">
      <c r="A61">
        <v>57</v>
      </c>
      <c r="C61" s="17"/>
      <c r="D61" s="14"/>
      <c r="E61" s="14"/>
      <c r="F61" s="18"/>
      <c r="G61" s="17"/>
      <c r="H61" s="14"/>
      <c r="I61" s="14"/>
      <c r="J61" s="18"/>
      <c r="K61" s="17"/>
      <c r="L61" s="14"/>
      <c r="M61" s="14"/>
      <c r="N61" s="18"/>
      <c r="O61" s="17"/>
      <c r="P61" s="14"/>
      <c r="Q61" s="14"/>
      <c r="R61" s="18"/>
      <c r="S61" s="17"/>
      <c r="T61" s="14"/>
      <c r="U61" s="14"/>
      <c r="V61" s="18"/>
      <c r="W61" s="17"/>
      <c r="X61" s="14"/>
      <c r="Y61" s="14"/>
      <c r="Z61" s="18"/>
      <c r="AA61" s="17"/>
      <c r="AB61" s="14"/>
      <c r="AC61" s="14"/>
      <c r="AD61" s="20"/>
      <c r="AE61" s="11">
        <f>SUM(Tableau14[[#This Row],[Poussin]:[Minime25]])</f>
        <v>0</v>
      </c>
    </row>
    <row r="62" spans="1:31" x14ac:dyDescent="0.3">
      <c r="A62">
        <v>58</v>
      </c>
      <c r="C62" s="17"/>
      <c r="D62" s="14"/>
      <c r="E62" s="14"/>
      <c r="F62" s="18"/>
      <c r="G62" s="17"/>
      <c r="H62" s="14"/>
      <c r="I62" s="14"/>
      <c r="J62" s="18"/>
      <c r="K62" s="17"/>
      <c r="L62" s="14"/>
      <c r="M62" s="14"/>
      <c r="N62" s="18"/>
      <c r="O62" s="17"/>
      <c r="P62" s="14"/>
      <c r="Q62" s="14"/>
      <c r="R62" s="18"/>
      <c r="S62" s="17"/>
      <c r="T62" s="14"/>
      <c r="U62" s="14"/>
      <c r="V62" s="18"/>
      <c r="W62" s="17"/>
      <c r="X62" s="14"/>
      <c r="Y62" s="14"/>
      <c r="Z62" s="18"/>
      <c r="AA62" s="17"/>
      <c r="AB62" s="14"/>
      <c r="AC62" s="14"/>
      <c r="AD62" s="20"/>
      <c r="AE62" s="11">
        <f>SUM(Tableau14[[#This Row],[Poussin]:[Minime25]])</f>
        <v>0</v>
      </c>
    </row>
    <row r="63" spans="1:31" x14ac:dyDescent="0.3">
      <c r="A63">
        <v>59</v>
      </c>
      <c r="C63" s="17"/>
      <c r="D63" s="14"/>
      <c r="E63" s="14"/>
      <c r="F63" s="18"/>
      <c r="G63" s="17"/>
      <c r="H63" s="14"/>
      <c r="I63" s="14"/>
      <c r="J63" s="18"/>
      <c r="K63" s="17"/>
      <c r="L63" s="14"/>
      <c r="M63" s="14"/>
      <c r="N63" s="18"/>
      <c r="O63" s="17"/>
      <c r="P63" s="14"/>
      <c r="Q63" s="14"/>
      <c r="R63" s="18"/>
      <c r="S63" s="17"/>
      <c r="T63" s="14"/>
      <c r="U63" s="14"/>
      <c r="V63" s="18"/>
      <c r="W63" s="17"/>
      <c r="X63" s="14"/>
      <c r="Y63" s="14"/>
      <c r="Z63" s="18"/>
      <c r="AA63" s="17"/>
      <c r="AB63" s="14"/>
      <c r="AC63" s="14"/>
      <c r="AD63" s="20"/>
      <c r="AE63" s="11">
        <f>SUM(Tableau14[[#This Row],[Poussin]:[Minime25]])</f>
        <v>0</v>
      </c>
    </row>
    <row r="64" spans="1:31" x14ac:dyDescent="0.3">
      <c r="A64">
        <v>60</v>
      </c>
      <c r="C64" s="17"/>
      <c r="D64" s="14"/>
      <c r="E64" s="14"/>
      <c r="F64" s="18"/>
      <c r="G64" s="17"/>
      <c r="H64" s="14"/>
      <c r="I64" s="14"/>
      <c r="J64" s="18"/>
      <c r="K64" s="17"/>
      <c r="L64" s="14"/>
      <c r="M64" s="14"/>
      <c r="N64" s="18"/>
      <c r="O64" s="17"/>
      <c r="P64" s="14"/>
      <c r="Q64" s="14"/>
      <c r="R64" s="18"/>
      <c r="S64" s="17"/>
      <c r="T64" s="14"/>
      <c r="U64" s="14"/>
      <c r="V64" s="18"/>
      <c r="W64" s="17"/>
      <c r="X64" s="14"/>
      <c r="Y64" s="14"/>
      <c r="Z64" s="18"/>
      <c r="AA64" s="17"/>
      <c r="AB64" s="14"/>
      <c r="AC64" s="14"/>
      <c r="AD64" s="20"/>
      <c r="AE64" s="11">
        <f>SUM(Tableau14[[#This Row],[Poussin]:[Minime25]])</f>
        <v>0</v>
      </c>
    </row>
    <row r="65" spans="1:31" x14ac:dyDescent="0.3">
      <c r="A65">
        <v>61</v>
      </c>
      <c r="C65" s="17"/>
      <c r="D65" s="14"/>
      <c r="E65" s="14"/>
      <c r="F65" s="18"/>
      <c r="G65" s="17"/>
      <c r="H65" s="14"/>
      <c r="I65" s="14"/>
      <c r="J65" s="18"/>
      <c r="K65" s="17"/>
      <c r="L65" s="14"/>
      <c r="M65" s="14"/>
      <c r="N65" s="18"/>
      <c r="O65" s="17"/>
      <c r="P65" s="14"/>
      <c r="Q65" s="14"/>
      <c r="R65" s="18"/>
      <c r="S65" s="17"/>
      <c r="T65" s="14"/>
      <c r="U65" s="14"/>
      <c r="V65" s="18"/>
      <c r="W65" s="17"/>
      <c r="X65" s="14"/>
      <c r="Y65" s="14"/>
      <c r="Z65" s="18"/>
      <c r="AA65" s="17"/>
      <c r="AB65" s="14"/>
      <c r="AC65" s="14"/>
      <c r="AD65" s="20"/>
      <c r="AE65" s="11">
        <f>SUM(Tableau14[[#This Row],[Poussin]:[Minime25]])</f>
        <v>0</v>
      </c>
    </row>
    <row r="66" spans="1:31" x14ac:dyDescent="0.3">
      <c r="A66">
        <v>62</v>
      </c>
      <c r="C66" s="17"/>
      <c r="D66" s="14"/>
      <c r="E66" s="14"/>
      <c r="F66" s="18"/>
      <c r="G66" s="17"/>
      <c r="H66" s="14"/>
      <c r="I66" s="14"/>
      <c r="J66" s="18"/>
      <c r="K66" s="17"/>
      <c r="L66" s="14"/>
      <c r="M66" s="14"/>
      <c r="N66" s="18"/>
      <c r="O66" s="17"/>
      <c r="P66" s="14"/>
      <c r="Q66" s="14"/>
      <c r="R66" s="18"/>
      <c r="S66" s="17"/>
      <c r="T66" s="14"/>
      <c r="U66" s="14"/>
      <c r="V66" s="18"/>
      <c r="W66" s="17"/>
      <c r="X66" s="14"/>
      <c r="Y66" s="14"/>
      <c r="Z66" s="18"/>
      <c r="AA66" s="17"/>
      <c r="AB66" s="14"/>
      <c r="AC66" s="14"/>
      <c r="AD66" s="20"/>
      <c r="AE66" s="11">
        <f>SUM(Tableau14[[#This Row],[Poussin]:[Minime25]])</f>
        <v>0</v>
      </c>
    </row>
    <row r="67" spans="1:31" x14ac:dyDescent="0.3">
      <c r="A67">
        <v>63</v>
      </c>
      <c r="C67" s="17"/>
      <c r="D67" s="14"/>
      <c r="E67" s="14"/>
      <c r="F67" s="18"/>
      <c r="G67" s="17"/>
      <c r="H67" s="14"/>
      <c r="I67" s="14"/>
      <c r="J67" s="18"/>
      <c r="K67" s="17"/>
      <c r="L67" s="14"/>
      <c r="M67" s="14"/>
      <c r="N67" s="18"/>
      <c r="O67" s="17"/>
      <c r="P67" s="14"/>
      <c r="Q67" s="14"/>
      <c r="R67" s="18"/>
      <c r="S67" s="17"/>
      <c r="T67" s="14"/>
      <c r="U67" s="14"/>
      <c r="V67" s="18"/>
      <c r="W67" s="17"/>
      <c r="X67" s="14"/>
      <c r="Y67" s="14"/>
      <c r="Z67" s="18"/>
      <c r="AA67" s="17"/>
      <c r="AB67" s="14"/>
      <c r="AC67" s="14"/>
      <c r="AD67" s="20"/>
      <c r="AE67" s="11">
        <f>SUM(Tableau14[[#This Row],[Poussin]:[Minime25]])</f>
        <v>0</v>
      </c>
    </row>
    <row r="68" spans="1:31" x14ac:dyDescent="0.3">
      <c r="A68">
        <v>64</v>
      </c>
      <c r="C68" s="17"/>
      <c r="D68" s="14"/>
      <c r="E68" s="14"/>
      <c r="F68" s="18"/>
      <c r="G68" s="17"/>
      <c r="H68" s="14"/>
      <c r="I68" s="14"/>
      <c r="J68" s="18"/>
      <c r="K68" s="17"/>
      <c r="L68" s="14"/>
      <c r="M68" s="14"/>
      <c r="N68" s="18"/>
      <c r="O68" s="17"/>
      <c r="P68" s="14"/>
      <c r="Q68" s="14"/>
      <c r="R68" s="18"/>
      <c r="S68" s="17"/>
      <c r="T68" s="14"/>
      <c r="U68" s="14"/>
      <c r="V68" s="18"/>
      <c r="W68" s="17"/>
      <c r="X68" s="14"/>
      <c r="Y68" s="14"/>
      <c r="Z68" s="18"/>
      <c r="AA68" s="17"/>
      <c r="AB68" s="14"/>
      <c r="AC68" s="14"/>
      <c r="AD68" s="20"/>
      <c r="AE68" s="11">
        <f>SUM(Tableau14[[#This Row],[Poussin]:[Minime25]])</f>
        <v>0</v>
      </c>
    </row>
    <row r="69" spans="1:31" x14ac:dyDescent="0.3">
      <c r="A69">
        <v>65</v>
      </c>
      <c r="C69" s="17"/>
      <c r="D69" s="14"/>
      <c r="E69" s="14"/>
      <c r="F69" s="18"/>
      <c r="G69" s="17"/>
      <c r="H69" s="14"/>
      <c r="I69" s="14"/>
      <c r="J69" s="18"/>
      <c r="K69" s="17"/>
      <c r="L69" s="14"/>
      <c r="M69" s="14"/>
      <c r="N69" s="18"/>
      <c r="O69" s="17"/>
      <c r="P69" s="14"/>
      <c r="Q69" s="14"/>
      <c r="R69" s="18"/>
      <c r="S69" s="17"/>
      <c r="T69" s="14"/>
      <c r="U69" s="14"/>
      <c r="V69" s="18"/>
      <c r="W69" s="17"/>
      <c r="X69" s="14"/>
      <c r="Y69" s="14"/>
      <c r="Z69" s="18"/>
      <c r="AA69" s="17"/>
      <c r="AB69" s="14"/>
      <c r="AC69" s="14"/>
      <c r="AD69" s="20"/>
      <c r="AE69" s="11">
        <f>SUM(Tableau14[[#This Row],[Poussin]:[Minime25]])</f>
        <v>0</v>
      </c>
    </row>
    <row r="70" spans="1:31" x14ac:dyDescent="0.3">
      <c r="A70">
        <v>66</v>
      </c>
      <c r="C70" s="17"/>
      <c r="D70" s="14"/>
      <c r="E70" s="14"/>
      <c r="F70" s="18"/>
      <c r="G70" s="17"/>
      <c r="H70" s="14"/>
      <c r="I70" s="14"/>
      <c r="J70" s="18"/>
      <c r="K70" s="17"/>
      <c r="L70" s="14"/>
      <c r="M70" s="14"/>
      <c r="N70" s="18"/>
      <c r="O70" s="17"/>
      <c r="P70" s="14"/>
      <c r="Q70" s="14"/>
      <c r="R70" s="18"/>
      <c r="S70" s="17"/>
      <c r="T70" s="14"/>
      <c r="U70" s="14"/>
      <c r="V70" s="18"/>
      <c r="W70" s="17"/>
      <c r="X70" s="14"/>
      <c r="Y70" s="14"/>
      <c r="Z70" s="18"/>
      <c r="AA70" s="17"/>
      <c r="AB70" s="14"/>
      <c r="AC70" s="14"/>
      <c r="AD70" s="20"/>
      <c r="AE70" s="11">
        <f>SUM(Tableau14[[#This Row],[Poussin]:[Minime25]])</f>
        <v>0</v>
      </c>
    </row>
    <row r="71" spans="1:31" x14ac:dyDescent="0.3">
      <c r="A71">
        <v>67</v>
      </c>
      <c r="C71" s="17"/>
      <c r="D71" s="14"/>
      <c r="E71" s="14"/>
      <c r="F71" s="18"/>
      <c r="G71" s="17"/>
      <c r="H71" s="14"/>
      <c r="I71" s="14"/>
      <c r="J71" s="18"/>
      <c r="K71" s="17"/>
      <c r="L71" s="14"/>
      <c r="M71" s="14"/>
      <c r="N71" s="18"/>
      <c r="O71" s="17"/>
      <c r="P71" s="14"/>
      <c r="Q71" s="14"/>
      <c r="R71" s="18"/>
      <c r="S71" s="17"/>
      <c r="T71" s="14"/>
      <c r="U71" s="14"/>
      <c r="V71" s="18"/>
      <c r="W71" s="17"/>
      <c r="X71" s="14"/>
      <c r="Y71" s="14"/>
      <c r="Z71" s="18"/>
      <c r="AA71" s="17"/>
      <c r="AB71" s="14"/>
      <c r="AC71" s="14"/>
      <c r="AD71" s="20"/>
      <c r="AE71" s="11">
        <f>SUM(Tableau14[[#This Row],[Poussin]:[Minime25]])</f>
        <v>0</v>
      </c>
    </row>
    <row r="72" spans="1:31" x14ac:dyDescent="0.3">
      <c r="A72">
        <v>68</v>
      </c>
      <c r="C72" s="17"/>
      <c r="D72" s="14"/>
      <c r="E72" s="14"/>
      <c r="F72" s="18"/>
      <c r="G72" s="17"/>
      <c r="H72" s="14"/>
      <c r="I72" s="14"/>
      <c r="J72" s="18"/>
      <c r="K72" s="17"/>
      <c r="L72" s="14"/>
      <c r="M72" s="14"/>
      <c r="N72" s="18"/>
      <c r="O72" s="17"/>
      <c r="P72" s="14"/>
      <c r="Q72" s="14"/>
      <c r="R72" s="18"/>
      <c r="S72" s="17"/>
      <c r="T72" s="14"/>
      <c r="U72" s="14"/>
      <c r="V72" s="18"/>
      <c r="W72" s="17"/>
      <c r="X72" s="14"/>
      <c r="Y72" s="14"/>
      <c r="Z72" s="18"/>
      <c r="AA72" s="17"/>
      <c r="AB72" s="14"/>
      <c r="AC72" s="14"/>
      <c r="AD72" s="20"/>
      <c r="AE72" s="11">
        <f>SUM(Tableau14[[#This Row],[Poussin]:[Minime25]])</f>
        <v>0</v>
      </c>
    </row>
    <row r="73" spans="1:31" x14ac:dyDescent="0.3">
      <c r="A73">
        <v>69</v>
      </c>
      <c r="C73" s="17"/>
      <c r="D73" s="14"/>
      <c r="E73" s="14"/>
      <c r="F73" s="18"/>
      <c r="G73" s="17"/>
      <c r="H73" s="14"/>
      <c r="I73" s="14"/>
      <c r="J73" s="18"/>
      <c r="K73" s="17"/>
      <c r="L73" s="14"/>
      <c r="M73" s="14"/>
      <c r="N73" s="18"/>
      <c r="O73" s="17"/>
      <c r="P73" s="14"/>
      <c r="Q73" s="14"/>
      <c r="R73" s="18"/>
      <c r="S73" s="17"/>
      <c r="T73" s="14"/>
      <c r="U73" s="14"/>
      <c r="V73" s="18"/>
      <c r="W73" s="17"/>
      <c r="X73" s="14"/>
      <c r="Y73" s="14"/>
      <c r="Z73" s="18"/>
      <c r="AA73" s="17"/>
      <c r="AB73" s="14"/>
      <c r="AC73" s="14"/>
      <c r="AD73" s="20"/>
      <c r="AE73" s="11">
        <f>SUM(Tableau14[[#This Row],[Poussin]:[Minime25]])</f>
        <v>0</v>
      </c>
    </row>
    <row r="74" spans="1:31" x14ac:dyDescent="0.3">
      <c r="A74">
        <v>70</v>
      </c>
      <c r="C74" s="17"/>
      <c r="D74" s="14"/>
      <c r="E74" s="14"/>
      <c r="F74" s="18"/>
      <c r="G74" s="17"/>
      <c r="H74" s="14"/>
      <c r="I74" s="14"/>
      <c r="J74" s="18"/>
      <c r="K74" s="17"/>
      <c r="L74" s="14"/>
      <c r="M74" s="14"/>
      <c r="N74" s="18"/>
      <c r="O74" s="17"/>
      <c r="P74" s="14"/>
      <c r="Q74" s="14"/>
      <c r="R74" s="18"/>
      <c r="S74" s="17"/>
      <c r="T74" s="14"/>
      <c r="U74" s="14"/>
      <c r="V74" s="18"/>
      <c r="W74" s="17"/>
      <c r="X74" s="14"/>
      <c r="Y74" s="14"/>
      <c r="Z74" s="18"/>
      <c r="AA74" s="17"/>
      <c r="AB74" s="14"/>
      <c r="AC74" s="14"/>
      <c r="AD74" s="20"/>
      <c r="AE74" s="11">
        <f>SUM(Tableau14[[#This Row],[Poussin]:[Minime25]])</f>
        <v>0</v>
      </c>
    </row>
    <row r="75" spans="1:31" x14ac:dyDescent="0.3">
      <c r="A75">
        <v>71</v>
      </c>
      <c r="C75" s="17"/>
      <c r="D75" s="14"/>
      <c r="E75" s="14"/>
      <c r="F75" s="18"/>
      <c r="G75" s="17"/>
      <c r="H75" s="14"/>
      <c r="I75" s="14"/>
      <c r="J75" s="18"/>
      <c r="K75" s="17"/>
      <c r="L75" s="14"/>
      <c r="M75" s="14"/>
      <c r="N75" s="18"/>
      <c r="O75" s="17"/>
      <c r="P75" s="14"/>
      <c r="Q75" s="14"/>
      <c r="R75" s="18"/>
      <c r="S75" s="17"/>
      <c r="T75" s="14"/>
      <c r="U75" s="14"/>
      <c r="V75" s="18"/>
      <c r="W75" s="17"/>
      <c r="X75" s="14"/>
      <c r="Y75" s="14"/>
      <c r="Z75" s="18"/>
      <c r="AA75" s="17"/>
      <c r="AB75" s="14"/>
      <c r="AC75" s="14"/>
      <c r="AD75" s="20"/>
      <c r="AE75" s="11">
        <f>SUM(Tableau14[[#This Row],[Poussin]:[Minime25]])</f>
        <v>0</v>
      </c>
    </row>
    <row r="76" spans="1:31" x14ac:dyDescent="0.3">
      <c r="A76">
        <v>72</v>
      </c>
      <c r="C76" s="17"/>
      <c r="D76" s="14"/>
      <c r="E76" s="14"/>
      <c r="F76" s="18"/>
      <c r="G76" s="17"/>
      <c r="H76" s="14"/>
      <c r="I76" s="14"/>
      <c r="J76" s="18"/>
      <c r="K76" s="17"/>
      <c r="L76" s="14"/>
      <c r="M76" s="14"/>
      <c r="N76" s="18"/>
      <c r="O76" s="17"/>
      <c r="P76" s="14"/>
      <c r="Q76" s="14"/>
      <c r="R76" s="18"/>
      <c r="S76" s="17"/>
      <c r="T76" s="14"/>
      <c r="U76" s="14"/>
      <c r="V76" s="18"/>
      <c r="W76" s="17"/>
      <c r="X76" s="14"/>
      <c r="Y76" s="14"/>
      <c r="Z76" s="18"/>
      <c r="AA76" s="17"/>
      <c r="AB76" s="14"/>
      <c r="AC76" s="14"/>
      <c r="AD76" s="20"/>
      <c r="AE76" s="11">
        <f>SUM(Tableau14[[#This Row],[Poussin]:[Minime25]])</f>
        <v>0</v>
      </c>
    </row>
    <row r="77" spans="1:31" x14ac:dyDescent="0.3">
      <c r="A77">
        <v>73</v>
      </c>
      <c r="C77" s="17"/>
      <c r="D77" s="14"/>
      <c r="E77" s="14"/>
      <c r="F77" s="18"/>
      <c r="G77" s="17"/>
      <c r="H77" s="14"/>
      <c r="I77" s="14"/>
      <c r="J77" s="18"/>
      <c r="K77" s="17"/>
      <c r="L77" s="14"/>
      <c r="M77" s="14"/>
      <c r="N77" s="18"/>
      <c r="O77" s="17"/>
      <c r="P77" s="14"/>
      <c r="Q77" s="14"/>
      <c r="R77" s="18"/>
      <c r="S77" s="17"/>
      <c r="T77" s="14"/>
      <c r="U77" s="14"/>
      <c r="V77" s="18"/>
      <c r="W77" s="17"/>
      <c r="X77" s="14"/>
      <c r="Y77" s="14"/>
      <c r="Z77" s="18"/>
      <c r="AA77" s="17"/>
      <c r="AB77" s="14"/>
      <c r="AC77" s="14"/>
      <c r="AD77" s="20"/>
      <c r="AE77" s="11">
        <f>SUM(Tableau14[[#This Row],[Poussin]:[Minime25]])</f>
        <v>0</v>
      </c>
    </row>
    <row r="78" spans="1:31" x14ac:dyDescent="0.3">
      <c r="A78">
        <v>74</v>
      </c>
      <c r="C78" s="17"/>
      <c r="D78" s="14"/>
      <c r="E78" s="14"/>
      <c r="F78" s="18"/>
      <c r="G78" s="17"/>
      <c r="H78" s="14"/>
      <c r="I78" s="14"/>
      <c r="J78" s="18"/>
      <c r="K78" s="17"/>
      <c r="L78" s="14"/>
      <c r="M78" s="14"/>
      <c r="N78" s="18"/>
      <c r="O78" s="17"/>
      <c r="P78" s="14"/>
      <c r="Q78" s="14"/>
      <c r="R78" s="18"/>
      <c r="S78" s="17"/>
      <c r="T78" s="14"/>
      <c r="U78" s="14"/>
      <c r="V78" s="18"/>
      <c r="W78" s="17"/>
      <c r="X78" s="14"/>
      <c r="Y78" s="14"/>
      <c r="Z78" s="18"/>
      <c r="AA78" s="17"/>
      <c r="AB78" s="14"/>
      <c r="AC78" s="14"/>
      <c r="AD78" s="20"/>
      <c r="AE78" s="11">
        <f>SUM(Tableau14[[#This Row],[Poussin]:[Minime25]])</f>
        <v>0</v>
      </c>
    </row>
    <row r="79" spans="1:31" x14ac:dyDescent="0.3">
      <c r="A79">
        <v>75</v>
      </c>
      <c r="C79" s="17"/>
      <c r="D79" s="14"/>
      <c r="E79" s="14"/>
      <c r="F79" s="18"/>
      <c r="G79" s="17"/>
      <c r="H79" s="14"/>
      <c r="I79" s="14"/>
      <c r="J79" s="18"/>
      <c r="K79" s="17"/>
      <c r="L79" s="14"/>
      <c r="M79" s="14"/>
      <c r="N79" s="18"/>
      <c r="O79" s="17"/>
      <c r="P79" s="14"/>
      <c r="Q79" s="14"/>
      <c r="R79" s="18"/>
      <c r="S79" s="17"/>
      <c r="T79" s="14"/>
      <c r="U79" s="14"/>
      <c r="V79" s="18"/>
      <c r="W79" s="17"/>
      <c r="X79" s="14"/>
      <c r="Y79" s="14"/>
      <c r="Z79" s="18"/>
      <c r="AA79" s="17"/>
      <c r="AB79" s="14"/>
      <c r="AC79" s="14"/>
      <c r="AD79" s="20"/>
      <c r="AE79" s="11">
        <f>SUM(Tableau14[[#This Row],[Poussin]:[Minime25]])</f>
        <v>0</v>
      </c>
    </row>
    <row r="80" spans="1:31" x14ac:dyDescent="0.3">
      <c r="A80">
        <v>76</v>
      </c>
      <c r="C80" s="17"/>
      <c r="D80" s="14"/>
      <c r="E80" s="14"/>
      <c r="F80" s="18"/>
      <c r="G80" s="17"/>
      <c r="H80" s="14"/>
      <c r="I80" s="14"/>
      <c r="J80" s="18"/>
      <c r="K80" s="17"/>
      <c r="L80" s="14"/>
      <c r="M80" s="14"/>
      <c r="N80" s="18"/>
      <c r="O80" s="17"/>
      <c r="P80" s="14"/>
      <c r="Q80" s="14"/>
      <c r="R80" s="18"/>
      <c r="S80" s="17"/>
      <c r="T80" s="14"/>
      <c r="U80" s="14"/>
      <c r="V80" s="18"/>
      <c r="W80" s="17"/>
      <c r="X80" s="14"/>
      <c r="Y80" s="14"/>
      <c r="Z80" s="18"/>
      <c r="AA80" s="17"/>
      <c r="AB80" s="14"/>
      <c r="AC80" s="14"/>
      <c r="AD80" s="20"/>
      <c r="AE80" s="11">
        <f>SUM(Tableau14[[#This Row],[Poussin]:[Minime25]])</f>
        <v>0</v>
      </c>
    </row>
    <row r="81" spans="1:31" x14ac:dyDescent="0.3">
      <c r="A81">
        <v>77</v>
      </c>
      <c r="C81" s="17"/>
      <c r="D81" s="14"/>
      <c r="E81" s="14"/>
      <c r="F81" s="18"/>
      <c r="G81" s="17"/>
      <c r="H81" s="14"/>
      <c r="I81" s="14"/>
      <c r="J81" s="18"/>
      <c r="K81" s="17"/>
      <c r="L81" s="14"/>
      <c r="M81" s="14"/>
      <c r="N81" s="18"/>
      <c r="O81" s="17"/>
      <c r="P81" s="14"/>
      <c r="Q81" s="14"/>
      <c r="R81" s="18"/>
      <c r="S81" s="17"/>
      <c r="T81" s="14"/>
      <c r="U81" s="14"/>
      <c r="V81" s="18"/>
      <c r="W81" s="17"/>
      <c r="X81" s="14"/>
      <c r="Y81" s="14"/>
      <c r="Z81" s="18"/>
      <c r="AA81" s="17"/>
      <c r="AB81" s="14"/>
      <c r="AC81" s="14"/>
      <c r="AD81" s="20"/>
      <c r="AE81" s="11">
        <f>SUM(Tableau14[[#This Row],[Poussin]:[Minime25]])</f>
        <v>0</v>
      </c>
    </row>
    <row r="82" spans="1:31" x14ac:dyDescent="0.3">
      <c r="A82">
        <v>78</v>
      </c>
      <c r="C82" s="17"/>
      <c r="D82" s="14"/>
      <c r="E82" s="14"/>
      <c r="F82" s="18"/>
      <c r="G82" s="17"/>
      <c r="H82" s="14"/>
      <c r="I82" s="14"/>
      <c r="J82" s="18"/>
      <c r="K82" s="17"/>
      <c r="L82" s="14"/>
      <c r="M82" s="14"/>
      <c r="N82" s="18"/>
      <c r="O82" s="17"/>
      <c r="P82" s="14"/>
      <c r="Q82" s="14"/>
      <c r="R82" s="18"/>
      <c r="S82" s="17"/>
      <c r="T82" s="14"/>
      <c r="U82" s="14"/>
      <c r="V82" s="18"/>
      <c r="W82" s="17"/>
      <c r="X82" s="14"/>
      <c r="Y82" s="14"/>
      <c r="Z82" s="18"/>
      <c r="AA82" s="17"/>
      <c r="AB82" s="14"/>
      <c r="AC82" s="14"/>
      <c r="AD82" s="20"/>
      <c r="AE82" s="11">
        <f>SUM(Tableau14[[#This Row],[Poussin]:[Minime25]])</f>
        <v>0</v>
      </c>
    </row>
    <row r="83" spans="1:31" x14ac:dyDescent="0.3">
      <c r="A83">
        <v>79</v>
      </c>
      <c r="C83" s="17"/>
      <c r="D83" s="14"/>
      <c r="E83" s="14"/>
      <c r="F83" s="18"/>
      <c r="G83" s="17"/>
      <c r="H83" s="14"/>
      <c r="I83" s="14"/>
      <c r="J83" s="18"/>
      <c r="K83" s="17"/>
      <c r="L83" s="14"/>
      <c r="M83" s="14"/>
      <c r="N83" s="18"/>
      <c r="O83" s="17"/>
      <c r="P83" s="14"/>
      <c r="Q83" s="14"/>
      <c r="R83" s="18"/>
      <c r="S83" s="17"/>
      <c r="T83" s="14"/>
      <c r="U83" s="14"/>
      <c r="V83" s="18"/>
      <c r="W83" s="17"/>
      <c r="X83" s="14"/>
      <c r="Y83" s="14"/>
      <c r="Z83" s="18"/>
      <c r="AA83" s="17"/>
      <c r="AB83" s="14"/>
      <c r="AC83" s="14"/>
      <c r="AD83" s="20"/>
      <c r="AE83" s="11">
        <f>SUM(Tableau14[[#This Row],[Poussin]:[Minime25]])</f>
        <v>0</v>
      </c>
    </row>
    <row r="84" spans="1:31" x14ac:dyDescent="0.3">
      <c r="A84">
        <v>80</v>
      </c>
      <c r="C84" s="17"/>
      <c r="D84" s="14"/>
      <c r="E84" s="14"/>
      <c r="F84" s="18"/>
      <c r="G84" s="17"/>
      <c r="H84" s="14"/>
      <c r="I84" s="14"/>
      <c r="J84" s="18"/>
      <c r="K84" s="17"/>
      <c r="L84" s="14"/>
      <c r="M84" s="14"/>
      <c r="N84" s="18"/>
      <c r="O84" s="17"/>
      <c r="P84" s="14"/>
      <c r="Q84" s="14"/>
      <c r="R84" s="18"/>
      <c r="S84" s="17"/>
      <c r="T84" s="14"/>
      <c r="U84" s="14"/>
      <c r="V84" s="18"/>
      <c r="W84" s="17"/>
      <c r="X84" s="14"/>
      <c r="Y84" s="14"/>
      <c r="Z84" s="18"/>
      <c r="AA84" s="17"/>
      <c r="AB84" s="14"/>
      <c r="AC84" s="14"/>
      <c r="AD84" s="20"/>
      <c r="AE84" s="11">
        <f>SUM(Tableau14[[#This Row],[Poussin]:[Minime25]])</f>
        <v>0</v>
      </c>
    </row>
    <row r="85" spans="1:31" x14ac:dyDescent="0.3">
      <c r="A85">
        <v>81</v>
      </c>
      <c r="C85" s="17"/>
      <c r="D85" s="14"/>
      <c r="E85" s="14"/>
      <c r="F85" s="18"/>
      <c r="G85" s="17"/>
      <c r="H85" s="14"/>
      <c r="I85" s="14"/>
      <c r="J85" s="18"/>
      <c r="K85" s="17"/>
      <c r="L85" s="14"/>
      <c r="M85" s="14"/>
      <c r="N85" s="18"/>
      <c r="O85" s="17"/>
      <c r="P85" s="14"/>
      <c r="Q85" s="14"/>
      <c r="R85" s="18"/>
      <c r="S85" s="17"/>
      <c r="T85" s="14"/>
      <c r="U85" s="14"/>
      <c r="V85" s="18"/>
      <c r="W85" s="17"/>
      <c r="X85" s="14"/>
      <c r="Y85" s="14"/>
      <c r="Z85" s="18"/>
      <c r="AA85" s="17"/>
      <c r="AB85" s="14"/>
      <c r="AC85" s="14"/>
      <c r="AD85" s="20"/>
      <c r="AE85" s="11">
        <f>SUM(Tableau14[[#This Row],[Poussin]:[Minime25]])</f>
        <v>0</v>
      </c>
    </row>
    <row r="86" spans="1:31" x14ac:dyDescent="0.3">
      <c r="A86">
        <v>82</v>
      </c>
      <c r="C86" s="17"/>
      <c r="D86" s="14"/>
      <c r="E86" s="14"/>
      <c r="F86" s="18"/>
      <c r="G86" s="17"/>
      <c r="H86" s="14"/>
      <c r="I86" s="14"/>
      <c r="J86" s="18"/>
      <c r="K86" s="17"/>
      <c r="L86" s="14"/>
      <c r="M86" s="14"/>
      <c r="N86" s="18"/>
      <c r="O86" s="17"/>
      <c r="P86" s="14"/>
      <c r="Q86" s="14"/>
      <c r="R86" s="18"/>
      <c r="S86" s="17"/>
      <c r="T86" s="14"/>
      <c r="U86" s="14"/>
      <c r="V86" s="18"/>
      <c r="W86" s="17"/>
      <c r="X86" s="14"/>
      <c r="Y86" s="14"/>
      <c r="Z86" s="18"/>
      <c r="AA86" s="17"/>
      <c r="AB86" s="14"/>
      <c r="AC86" s="14"/>
      <c r="AD86" s="20"/>
      <c r="AE86" s="11">
        <f>SUM(Tableau14[[#This Row],[Poussin]:[Minime25]])</f>
        <v>0</v>
      </c>
    </row>
    <row r="87" spans="1:31" x14ac:dyDescent="0.3">
      <c r="A87">
        <v>83</v>
      </c>
      <c r="C87" s="17"/>
      <c r="D87" s="14"/>
      <c r="E87" s="14"/>
      <c r="F87" s="18"/>
      <c r="G87" s="17"/>
      <c r="H87" s="14"/>
      <c r="I87" s="14"/>
      <c r="J87" s="18"/>
      <c r="K87" s="17"/>
      <c r="L87" s="14"/>
      <c r="M87" s="14"/>
      <c r="N87" s="18"/>
      <c r="O87" s="17"/>
      <c r="P87" s="14"/>
      <c r="Q87" s="14"/>
      <c r="R87" s="18"/>
      <c r="S87" s="17"/>
      <c r="T87" s="14"/>
      <c r="U87" s="14"/>
      <c r="V87" s="18"/>
      <c r="W87" s="17"/>
      <c r="X87" s="14"/>
      <c r="Y87" s="14"/>
      <c r="Z87" s="18"/>
      <c r="AA87" s="17"/>
      <c r="AB87" s="14"/>
      <c r="AC87" s="14"/>
      <c r="AD87" s="20"/>
      <c r="AE87" s="11">
        <f>SUM(Tableau14[[#This Row],[Poussin]:[Minime25]])</f>
        <v>0</v>
      </c>
    </row>
    <row r="88" spans="1:31" x14ac:dyDescent="0.3">
      <c r="A88">
        <v>84</v>
      </c>
      <c r="C88" s="17"/>
      <c r="D88" s="14"/>
      <c r="E88" s="14"/>
      <c r="F88" s="18"/>
      <c r="G88" s="17"/>
      <c r="H88" s="14"/>
      <c r="I88" s="14"/>
      <c r="J88" s="18"/>
      <c r="K88" s="17"/>
      <c r="L88" s="14"/>
      <c r="M88" s="14"/>
      <c r="N88" s="18"/>
      <c r="O88" s="17"/>
      <c r="P88" s="14"/>
      <c r="Q88" s="14"/>
      <c r="R88" s="18"/>
      <c r="S88" s="17"/>
      <c r="T88" s="14"/>
      <c r="U88" s="14"/>
      <c r="V88" s="18"/>
      <c r="W88" s="17"/>
      <c r="X88" s="14"/>
      <c r="Y88" s="14"/>
      <c r="Z88" s="18"/>
      <c r="AA88" s="17"/>
      <c r="AB88" s="14"/>
      <c r="AC88" s="14"/>
      <c r="AD88" s="20"/>
      <c r="AE88" s="11">
        <f>SUM(Tableau14[[#This Row],[Poussin]:[Minime25]])</f>
        <v>0</v>
      </c>
    </row>
    <row r="89" spans="1:31" x14ac:dyDescent="0.3">
      <c r="A89">
        <v>85</v>
      </c>
      <c r="C89" s="17"/>
      <c r="D89" s="14"/>
      <c r="E89" s="14"/>
      <c r="F89" s="18"/>
      <c r="G89" s="17"/>
      <c r="H89" s="14"/>
      <c r="I89" s="14"/>
      <c r="J89" s="18"/>
      <c r="K89" s="17"/>
      <c r="L89" s="14"/>
      <c r="M89" s="14"/>
      <c r="N89" s="18"/>
      <c r="O89" s="17"/>
      <c r="P89" s="14"/>
      <c r="Q89" s="14"/>
      <c r="R89" s="18"/>
      <c r="S89" s="17"/>
      <c r="T89" s="14"/>
      <c r="U89" s="14"/>
      <c r="V89" s="18"/>
      <c r="W89" s="17"/>
      <c r="X89" s="14"/>
      <c r="Y89" s="14"/>
      <c r="Z89" s="18"/>
      <c r="AA89" s="17"/>
      <c r="AB89" s="14"/>
      <c r="AC89" s="14"/>
      <c r="AD89" s="20"/>
      <c r="AE89" s="11">
        <f>SUM(Tableau14[[#This Row],[Poussin]:[Minime25]])</f>
        <v>0</v>
      </c>
    </row>
    <row r="90" spans="1:31" x14ac:dyDescent="0.3">
      <c r="A90">
        <v>86</v>
      </c>
      <c r="C90" s="17"/>
      <c r="D90" s="14"/>
      <c r="E90" s="14"/>
      <c r="F90" s="18"/>
      <c r="G90" s="17"/>
      <c r="H90" s="14"/>
      <c r="I90" s="14"/>
      <c r="J90" s="18"/>
      <c r="K90" s="17"/>
      <c r="L90" s="14"/>
      <c r="M90" s="14"/>
      <c r="N90" s="18"/>
      <c r="O90" s="17"/>
      <c r="P90" s="14"/>
      <c r="Q90" s="14"/>
      <c r="R90" s="18"/>
      <c r="S90" s="17"/>
      <c r="T90" s="14"/>
      <c r="U90" s="14"/>
      <c r="V90" s="18"/>
      <c r="W90" s="17"/>
      <c r="X90" s="14"/>
      <c r="Y90" s="14"/>
      <c r="Z90" s="18"/>
      <c r="AA90" s="17"/>
      <c r="AB90" s="14"/>
      <c r="AC90" s="14"/>
      <c r="AD90" s="20"/>
      <c r="AE90" s="11">
        <f>SUM(Tableau14[[#This Row],[Poussin]:[Minime25]])</f>
        <v>0</v>
      </c>
    </row>
    <row r="91" spans="1:31" x14ac:dyDescent="0.3">
      <c r="A91">
        <v>87</v>
      </c>
      <c r="C91" s="17"/>
      <c r="D91" s="14"/>
      <c r="E91" s="14"/>
      <c r="F91" s="18"/>
      <c r="G91" s="17"/>
      <c r="H91" s="14"/>
      <c r="I91" s="14"/>
      <c r="J91" s="18"/>
      <c r="K91" s="17"/>
      <c r="L91" s="14"/>
      <c r="M91" s="14"/>
      <c r="N91" s="18"/>
      <c r="O91" s="17"/>
      <c r="P91" s="14"/>
      <c r="Q91" s="14"/>
      <c r="R91" s="18"/>
      <c r="S91" s="17"/>
      <c r="T91" s="14"/>
      <c r="U91" s="14"/>
      <c r="V91" s="18"/>
      <c r="W91" s="17"/>
      <c r="X91" s="14"/>
      <c r="Y91" s="14"/>
      <c r="Z91" s="18"/>
      <c r="AA91" s="17"/>
      <c r="AB91" s="14"/>
      <c r="AC91" s="14"/>
      <c r="AD91" s="20"/>
      <c r="AE91" s="11">
        <f>SUM(Tableau14[[#This Row],[Poussin]:[Minime25]])</f>
        <v>0</v>
      </c>
    </row>
    <row r="92" spans="1:31" x14ac:dyDescent="0.3">
      <c r="A92">
        <v>88</v>
      </c>
      <c r="C92" s="17"/>
      <c r="D92" s="14"/>
      <c r="E92" s="14"/>
      <c r="F92" s="18"/>
      <c r="G92" s="17"/>
      <c r="H92" s="14"/>
      <c r="I92" s="14"/>
      <c r="J92" s="18"/>
      <c r="K92" s="17"/>
      <c r="L92" s="14"/>
      <c r="M92" s="14"/>
      <c r="N92" s="18"/>
      <c r="O92" s="17"/>
      <c r="P92" s="14"/>
      <c r="Q92" s="14"/>
      <c r="R92" s="18"/>
      <c r="S92" s="17"/>
      <c r="T92" s="14"/>
      <c r="U92" s="14"/>
      <c r="V92" s="18"/>
      <c r="W92" s="17"/>
      <c r="X92" s="14"/>
      <c r="Y92" s="14"/>
      <c r="Z92" s="18"/>
      <c r="AA92" s="17"/>
      <c r="AB92" s="14"/>
      <c r="AC92" s="14"/>
      <c r="AD92" s="20"/>
      <c r="AE92" s="11">
        <f>SUM(Tableau14[[#This Row],[Poussin]:[Minime25]])</f>
        <v>0</v>
      </c>
    </row>
    <row r="93" spans="1:31" x14ac:dyDescent="0.3">
      <c r="A93">
        <v>89</v>
      </c>
      <c r="C93" s="17"/>
      <c r="D93" s="14"/>
      <c r="E93" s="14"/>
      <c r="F93" s="18"/>
      <c r="G93" s="17"/>
      <c r="H93" s="14"/>
      <c r="I93" s="14"/>
      <c r="J93" s="18"/>
      <c r="K93" s="17"/>
      <c r="L93" s="14"/>
      <c r="M93" s="14"/>
      <c r="N93" s="18"/>
      <c r="O93" s="17"/>
      <c r="P93" s="14"/>
      <c r="Q93" s="14"/>
      <c r="R93" s="18"/>
      <c r="S93" s="17"/>
      <c r="T93" s="14"/>
      <c r="U93" s="14"/>
      <c r="V93" s="18"/>
      <c r="W93" s="17"/>
      <c r="X93" s="14"/>
      <c r="Y93" s="14"/>
      <c r="Z93" s="18"/>
      <c r="AA93" s="17"/>
      <c r="AB93" s="14"/>
      <c r="AC93" s="14"/>
      <c r="AD93" s="20"/>
      <c r="AE93" s="11">
        <f>SUM(Tableau14[[#This Row],[Poussin]:[Minime25]])</f>
        <v>0</v>
      </c>
    </row>
    <row r="94" spans="1:31" x14ac:dyDescent="0.3">
      <c r="A94">
        <v>90</v>
      </c>
      <c r="C94" s="17"/>
      <c r="D94" s="14"/>
      <c r="E94" s="14"/>
      <c r="F94" s="18"/>
      <c r="G94" s="17"/>
      <c r="H94" s="14"/>
      <c r="I94" s="14"/>
      <c r="J94" s="18"/>
      <c r="K94" s="17"/>
      <c r="L94" s="14"/>
      <c r="M94" s="14"/>
      <c r="N94" s="18"/>
      <c r="O94" s="17"/>
      <c r="P94" s="14"/>
      <c r="Q94" s="14"/>
      <c r="R94" s="18"/>
      <c r="S94" s="17"/>
      <c r="T94" s="14"/>
      <c r="U94" s="14"/>
      <c r="V94" s="18"/>
      <c r="W94" s="17"/>
      <c r="X94" s="14"/>
      <c r="Y94" s="14"/>
      <c r="Z94" s="18"/>
      <c r="AA94" s="17"/>
      <c r="AB94" s="14"/>
      <c r="AC94" s="14"/>
      <c r="AD94" s="20"/>
      <c r="AE94" s="11">
        <f>SUM(Tableau14[[#This Row],[Poussin]:[Minime25]])</f>
        <v>0</v>
      </c>
    </row>
    <row r="95" spans="1:31" x14ac:dyDescent="0.3">
      <c r="A95">
        <v>91</v>
      </c>
      <c r="C95" s="17"/>
      <c r="D95" s="14"/>
      <c r="E95" s="14"/>
      <c r="F95" s="18"/>
      <c r="G95" s="17"/>
      <c r="H95" s="14"/>
      <c r="I95" s="14"/>
      <c r="J95" s="18"/>
      <c r="K95" s="17"/>
      <c r="L95" s="14"/>
      <c r="M95" s="14"/>
      <c r="N95" s="18"/>
      <c r="O95" s="17"/>
      <c r="P95" s="14"/>
      <c r="Q95" s="14"/>
      <c r="R95" s="18"/>
      <c r="S95" s="17"/>
      <c r="T95" s="14"/>
      <c r="U95" s="14"/>
      <c r="V95" s="18"/>
      <c r="W95" s="17"/>
      <c r="X95" s="14"/>
      <c r="Y95" s="14"/>
      <c r="Z95" s="18"/>
      <c r="AA95" s="17"/>
      <c r="AB95" s="14"/>
      <c r="AC95" s="14"/>
      <c r="AD95" s="20"/>
      <c r="AE95" s="11">
        <f>SUM(Tableau14[[#This Row],[Poussin]:[Minime25]])</f>
        <v>0</v>
      </c>
    </row>
    <row r="96" spans="1:31" x14ac:dyDescent="0.3">
      <c r="A96">
        <v>92</v>
      </c>
      <c r="C96" s="17"/>
      <c r="D96" s="14"/>
      <c r="E96" s="14"/>
      <c r="F96" s="18"/>
      <c r="G96" s="17"/>
      <c r="H96" s="14"/>
      <c r="I96" s="14"/>
      <c r="J96" s="18"/>
      <c r="K96" s="17"/>
      <c r="L96" s="14"/>
      <c r="M96" s="14"/>
      <c r="N96" s="18"/>
      <c r="O96" s="17"/>
      <c r="P96" s="14"/>
      <c r="Q96" s="14"/>
      <c r="R96" s="18"/>
      <c r="S96" s="17"/>
      <c r="T96" s="14"/>
      <c r="U96" s="14"/>
      <c r="V96" s="18"/>
      <c r="W96" s="17"/>
      <c r="X96" s="14"/>
      <c r="Y96" s="14"/>
      <c r="Z96" s="18"/>
      <c r="AA96" s="17"/>
      <c r="AB96" s="14"/>
      <c r="AC96" s="14"/>
      <c r="AD96" s="20"/>
      <c r="AE96" s="11">
        <f>SUM(Tableau14[[#This Row],[Poussin]:[Minime25]])</f>
        <v>0</v>
      </c>
    </row>
    <row r="97" spans="1:31" x14ac:dyDescent="0.3">
      <c r="A97">
        <v>93</v>
      </c>
      <c r="C97" s="17"/>
      <c r="D97" s="14"/>
      <c r="E97" s="14"/>
      <c r="F97" s="18"/>
      <c r="G97" s="17"/>
      <c r="H97" s="14"/>
      <c r="I97" s="14"/>
      <c r="J97" s="18"/>
      <c r="K97" s="17"/>
      <c r="L97" s="14"/>
      <c r="M97" s="14"/>
      <c r="N97" s="18"/>
      <c r="O97" s="17"/>
      <c r="P97" s="14"/>
      <c r="Q97" s="14"/>
      <c r="R97" s="18"/>
      <c r="S97" s="17"/>
      <c r="T97" s="14"/>
      <c r="U97" s="14"/>
      <c r="V97" s="18"/>
      <c r="W97" s="17"/>
      <c r="X97" s="14"/>
      <c r="Y97" s="14"/>
      <c r="Z97" s="18"/>
      <c r="AA97" s="17"/>
      <c r="AB97" s="14"/>
      <c r="AC97" s="14"/>
      <c r="AD97" s="20"/>
      <c r="AE97" s="11">
        <f>SUM(Tableau14[[#This Row],[Poussin]:[Minime25]])</f>
        <v>0</v>
      </c>
    </row>
    <row r="98" spans="1:31" x14ac:dyDescent="0.3">
      <c r="A98">
        <v>94</v>
      </c>
      <c r="C98" s="17"/>
      <c r="D98" s="14"/>
      <c r="E98" s="14"/>
      <c r="F98" s="18"/>
      <c r="G98" s="17"/>
      <c r="H98" s="14"/>
      <c r="I98" s="14"/>
      <c r="J98" s="18"/>
      <c r="K98" s="17"/>
      <c r="L98" s="14"/>
      <c r="M98" s="14"/>
      <c r="N98" s="18"/>
      <c r="O98" s="17"/>
      <c r="P98" s="14"/>
      <c r="Q98" s="14"/>
      <c r="R98" s="18"/>
      <c r="S98" s="17"/>
      <c r="T98" s="14"/>
      <c r="U98" s="14"/>
      <c r="V98" s="18"/>
      <c r="W98" s="17"/>
      <c r="X98" s="14"/>
      <c r="Y98" s="14"/>
      <c r="Z98" s="18"/>
      <c r="AA98" s="17"/>
      <c r="AB98" s="14"/>
      <c r="AC98" s="14"/>
      <c r="AD98" s="20"/>
      <c r="AE98" s="11">
        <f>SUM(Tableau14[[#This Row],[Poussin]:[Minime25]])</f>
        <v>0</v>
      </c>
    </row>
    <row r="99" spans="1:31" x14ac:dyDescent="0.3">
      <c r="A99">
        <v>95</v>
      </c>
      <c r="C99" s="17"/>
      <c r="D99" s="14"/>
      <c r="E99" s="14"/>
      <c r="F99" s="18"/>
      <c r="G99" s="17"/>
      <c r="H99" s="14"/>
      <c r="I99" s="14"/>
      <c r="J99" s="18"/>
      <c r="K99" s="17"/>
      <c r="L99" s="14"/>
      <c r="M99" s="14"/>
      <c r="N99" s="18"/>
      <c r="O99" s="17"/>
      <c r="P99" s="14"/>
      <c r="Q99" s="14"/>
      <c r="R99" s="18"/>
      <c r="S99" s="17"/>
      <c r="T99" s="14"/>
      <c r="U99" s="14"/>
      <c r="V99" s="18"/>
      <c r="W99" s="17"/>
      <c r="X99" s="14"/>
      <c r="Y99" s="14"/>
      <c r="Z99" s="18"/>
      <c r="AA99" s="17"/>
      <c r="AB99" s="14"/>
      <c r="AC99" s="14"/>
      <c r="AD99" s="20"/>
      <c r="AE99" s="11">
        <f>SUM(Tableau14[[#This Row],[Poussin]:[Minime25]])</f>
        <v>0</v>
      </c>
    </row>
    <row r="100" spans="1:31" x14ac:dyDescent="0.3">
      <c r="A100">
        <v>96</v>
      </c>
      <c r="C100" s="17"/>
      <c r="D100" s="14"/>
      <c r="E100" s="14"/>
      <c r="F100" s="18"/>
      <c r="G100" s="17"/>
      <c r="H100" s="14"/>
      <c r="I100" s="14"/>
      <c r="J100" s="18"/>
      <c r="K100" s="17"/>
      <c r="L100" s="14"/>
      <c r="M100" s="14"/>
      <c r="N100" s="18"/>
      <c r="O100" s="17"/>
      <c r="P100" s="14"/>
      <c r="Q100" s="14"/>
      <c r="R100" s="18"/>
      <c r="S100" s="17"/>
      <c r="T100" s="14"/>
      <c r="U100" s="14"/>
      <c r="V100" s="18"/>
      <c r="W100" s="17"/>
      <c r="X100" s="14"/>
      <c r="Y100" s="14"/>
      <c r="Z100" s="18"/>
      <c r="AA100" s="17"/>
      <c r="AB100" s="14"/>
      <c r="AC100" s="14"/>
      <c r="AD100" s="20"/>
      <c r="AE100" s="11">
        <f>SUM(Tableau14[[#This Row],[Poussin]:[Minime25]])</f>
        <v>0</v>
      </c>
    </row>
    <row r="101" spans="1:31" x14ac:dyDescent="0.3">
      <c r="A101">
        <v>97</v>
      </c>
      <c r="C101" s="17"/>
      <c r="D101" s="14"/>
      <c r="E101" s="14"/>
      <c r="F101" s="18"/>
      <c r="G101" s="17"/>
      <c r="H101" s="14"/>
      <c r="I101" s="14"/>
      <c r="J101" s="18"/>
      <c r="K101" s="17"/>
      <c r="L101" s="14"/>
      <c r="M101" s="14"/>
      <c r="N101" s="18"/>
      <c r="O101" s="17"/>
      <c r="P101" s="14"/>
      <c r="Q101" s="14"/>
      <c r="R101" s="18"/>
      <c r="S101" s="17"/>
      <c r="T101" s="14"/>
      <c r="U101" s="14"/>
      <c r="V101" s="18"/>
      <c r="W101" s="17"/>
      <c r="X101" s="14"/>
      <c r="Y101" s="14"/>
      <c r="Z101" s="18"/>
      <c r="AA101" s="17"/>
      <c r="AB101" s="14"/>
      <c r="AC101" s="14"/>
      <c r="AD101" s="20"/>
      <c r="AE101" s="11">
        <f>SUM(Tableau14[[#This Row],[Poussin]:[Minime25]])</f>
        <v>0</v>
      </c>
    </row>
    <row r="102" spans="1:31" x14ac:dyDescent="0.3">
      <c r="A102">
        <v>98</v>
      </c>
      <c r="C102" s="17"/>
      <c r="D102" s="14"/>
      <c r="E102" s="14"/>
      <c r="F102" s="18"/>
      <c r="G102" s="17"/>
      <c r="H102" s="14"/>
      <c r="I102" s="14"/>
      <c r="J102" s="18"/>
      <c r="K102" s="17"/>
      <c r="L102" s="14"/>
      <c r="M102" s="14"/>
      <c r="N102" s="18"/>
      <c r="O102" s="17"/>
      <c r="P102" s="14"/>
      <c r="Q102" s="14"/>
      <c r="R102" s="18"/>
      <c r="S102" s="17"/>
      <c r="T102" s="14"/>
      <c r="U102" s="14"/>
      <c r="V102" s="18"/>
      <c r="W102" s="17"/>
      <c r="X102" s="14"/>
      <c r="Y102" s="14"/>
      <c r="Z102" s="18"/>
      <c r="AA102" s="17"/>
      <c r="AB102" s="14"/>
      <c r="AC102" s="14"/>
      <c r="AD102" s="20"/>
      <c r="AE102" s="11">
        <f>SUM(Tableau14[[#This Row],[Poussin]:[Minime25]])</f>
        <v>0</v>
      </c>
    </row>
    <row r="103" spans="1:31" x14ac:dyDescent="0.3">
      <c r="A103">
        <v>99</v>
      </c>
      <c r="C103" s="17"/>
      <c r="D103" s="14"/>
      <c r="E103" s="14"/>
      <c r="F103" s="18"/>
      <c r="G103" s="17"/>
      <c r="H103" s="14"/>
      <c r="I103" s="14"/>
      <c r="J103" s="18"/>
      <c r="K103" s="17"/>
      <c r="L103" s="14"/>
      <c r="M103" s="14"/>
      <c r="N103" s="18"/>
      <c r="O103" s="17"/>
      <c r="P103" s="14"/>
      <c r="Q103" s="14"/>
      <c r="R103" s="18"/>
      <c r="S103" s="17"/>
      <c r="T103" s="14"/>
      <c r="U103" s="14"/>
      <c r="V103" s="18"/>
      <c r="W103" s="17"/>
      <c r="X103" s="14"/>
      <c r="Y103" s="14"/>
      <c r="Z103" s="18"/>
      <c r="AA103" s="17"/>
      <c r="AB103" s="14"/>
      <c r="AC103" s="14"/>
      <c r="AD103" s="20"/>
      <c r="AE103" s="11">
        <f>SUM(Tableau14[[#This Row],[Poussin]:[Minime25]])</f>
        <v>0</v>
      </c>
    </row>
    <row r="104" spans="1:31" x14ac:dyDescent="0.3">
      <c r="A104">
        <v>100</v>
      </c>
      <c r="C104" s="17"/>
      <c r="D104" s="14"/>
      <c r="E104" s="14"/>
      <c r="F104" s="18"/>
      <c r="G104" s="17"/>
      <c r="H104" s="14"/>
      <c r="I104" s="14"/>
      <c r="J104" s="18"/>
      <c r="K104" s="17"/>
      <c r="L104" s="14"/>
      <c r="M104" s="14"/>
      <c r="N104" s="18"/>
      <c r="O104" s="17"/>
      <c r="P104" s="14"/>
      <c r="Q104" s="14"/>
      <c r="R104" s="18"/>
      <c r="S104" s="17"/>
      <c r="T104" s="14"/>
      <c r="U104" s="14"/>
      <c r="V104" s="13"/>
      <c r="W104" s="17"/>
      <c r="X104" s="14"/>
      <c r="Y104" s="14"/>
      <c r="Z104" s="18"/>
      <c r="AA104" s="17"/>
      <c r="AB104" s="14"/>
      <c r="AC104" s="14"/>
      <c r="AD104" s="20"/>
      <c r="AE104" s="24">
        <f>SUM(Tableau14[[#This Row],[Poussin]:[Minime25]])</f>
        <v>0</v>
      </c>
    </row>
  </sheetData>
  <mergeCells count="14">
    <mergeCell ref="AA3:AD3"/>
    <mergeCell ref="C2:D2"/>
    <mergeCell ref="E2:F2"/>
    <mergeCell ref="G2:H2"/>
    <mergeCell ref="I2:J2"/>
    <mergeCell ref="K2:L2"/>
    <mergeCell ref="M2:N2"/>
    <mergeCell ref="O2:P2"/>
    <mergeCell ref="C3:F3"/>
    <mergeCell ref="G3:J3"/>
    <mergeCell ref="K3:N3"/>
    <mergeCell ref="O3:R3"/>
    <mergeCell ref="S3:V3"/>
    <mergeCell ref="W3:Z3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pageSetUpPr fitToPage="1"/>
  </sheetPr>
  <dimension ref="A1:T55"/>
  <sheetViews>
    <sheetView workbookViewId="0">
      <selection activeCell="B6" sqref="B6:T55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4</v>
      </c>
    </row>
    <row r="3" spans="1:20" ht="21" x14ac:dyDescent="0.4">
      <c r="B3" s="2"/>
    </row>
    <row r="4" spans="1:20" x14ac:dyDescent="0.3">
      <c r="E4" s="33" t="s">
        <v>5</v>
      </c>
      <c r="F4" s="33"/>
      <c r="G4" s="33" t="s">
        <v>6</v>
      </c>
      <c r="H4" s="33"/>
      <c r="I4" s="33" t="s">
        <v>7</v>
      </c>
      <c r="J4" s="33"/>
      <c r="K4" s="33" t="s">
        <v>8</v>
      </c>
      <c r="L4" s="33"/>
      <c r="M4" s="33" t="s">
        <v>9</v>
      </c>
      <c r="N4" s="33"/>
      <c r="O4" s="33" t="s">
        <v>10</v>
      </c>
      <c r="P4" s="33"/>
      <c r="Q4" s="33" t="s">
        <v>11</v>
      </c>
      <c r="R4" s="33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69</v>
      </c>
      <c r="C6" t="s">
        <v>70</v>
      </c>
      <c r="D6" t="s">
        <v>71</v>
      </c>
      <c r="E6" s="3">
        <v>1</v>
      </c>
      <c r="F6" s="9">
        <f>VLOOKUP(Tableau2[[#This Row],[PLACE QUIMPER]],PointsClassement[],2,FALSE)</f>
        <v>100</v>
      </c>
      <c r="G6" s="5">
        <v>1</v>
      </c>
      <c r="H6" s="9">
        <f>VLOOKUP(Tableau2[[#This Row],[PLACE RIEC]],PointsClassement[],2,FALSE)</f>
        <v>100</v>
      </c>
      <c r="I6" s="5">
        <v>2</v>
      </c>
      <c r="J6" s="9">
        <f>VLOOKUP(Tableau2[[#This Row],[PLACE QUIMPERLE]],PointsClassement[],2,FALSE)</f>
        <v>95</v>
      </c>
      <c r="K6" s="5">
        <v>1</v>
      </c>
      <c r="L6" s="9">
        <f>VLOOKUP(Tableau2[[#This Row],[PLACE ERGUE]],PointsClassement[],2,FALSE)</f>
        <v>100</v>
      </c>
      <c r="M6" s="5">
        <v>1</v>
      </c>
      <c r="N6" s="9">
        <f>VLOOKUP(Tableau2[[#This Row],[PLACE TREGUNC]],PointsClassement[],2,FALSE)</f>
        <v>100</v>
      </c>
      <c r="O6" s="5" t="s">
        <v>2</v>
      </c>
      <c r="P6" s="9" t="str">
        <f>VLOOKUP(Tableau2[[#This Row],[PLACE SCAER]],PointsClassement[],2,FALSE)</f>
        <v xml:space="preserve"> </v>
      </c>
      <c r="Q6" s="5" t="s">
        <v>2</v>
      </c>
      <c r="R6" s="9" t="str">
        <f>VLOOKUP(Tableau2[[#This Row],[PLACE GOUEZEC]],PointsClassement[],2,FALSE)</f>
        <v xml:space="preserve"> </v>
      </c>
      <c r="S6" s="7"/>
      <c r="T6" s="8">
        <f t="shared" ref="T6:T37" si="0">SUM(F6,H6,J6,L6,N6,P6,R6,S6)</f>
        <v>495</v>
      </c>
    </row>
    <row r="7" spans="1:20" x14ac:dyDescent="0.3">
      <c r="A7">
        <v>2</v>
      </c>
      <c r="B7" t="s">
        <v>81</v>
      </c>
      <c r="C7" t="s">
        <v>82</v>
      </c>
      <c r="D7" t="s">
        <v>71</v>
      </c>
      <c r="E7" s="3">
        <v>5</v>
      </c>
      <c r="F7" s="9">
        <f>VLOOKUP(Tableau2[[#This Row],[PLACE QUIMPER]],PointsClassement[],2,FALSE)</f>
        <v>80</v>
      </c>
      <c r="G7" s="5">
        <v>7</v>
      </c>
      <c r="H7" s="9">
        <f>VLOOKUP(Tableau2[[#This Row],[PLACE RIEC]],PointsClassement[],2,FALSE)</f>
        <v>70</v>
      </c>
      <c r="I7" s="5">
        <v>4</v>
      </c>
      <c r="J7" s="9">
        <f>VLOOKUP(Tableau2[[#This Row],[PLACE QUIMPERLE]],PointsClassement[],2,FALSE)</f>
        <v>85</v>
      </c>
      <c r="K7" s="5">
        <v>2</v>
      </c>
      <c r="L7" s="9">
        <f>VLOOKUP(Tableau2[[#This Row],[PLACE ERGUE]],PointsClassement[],2,FALSE)</f>
        <v>95</v>
      </c>
      <c r="M7" s="5">
        <v>5</v>
      </c>
      <c r="N7" s="9">
        <f>VLOOKUP(Tableau2[[#This Row],[PLACE TREGUNC]],PointsClassement[],2,FALSE)</f>
        <v>80</v>
      </c>
      <c r="O7" s="5" t="s">
        <v>2</v>
      </c>
      <c r="P7" s="9" t="str">
        <f>VLOOKUP(Tableau2[[#This Row],[PLACE SCAER]],PointsClassement[],2,FALSE)</f>
        <v xml:space="preserve"> </v>
      </c>
      <c r="Q7" s="5" t="s">
        <v>2</v>
      </c>
      <c r="R7" s="9" t="str">
        <f>VLOOKUP(Tableau2[[#This Row],[PLACE GOUEZEC]],PointsClassement[],2,FALSE)</f>
        <v xml:space="preserve"> </v>
      </c>
      <c r="S7" s="7"/>
      <c r="T7" s="8">
        <f t="shared" si="0"/>
        <v>410</v>
      </c>
    </row>
    <row r="8" spans="1:20" x14ac:dyDescent="0.3">
      <c r="A8">
        <v>3</v>
      </c>
      <c r="B8" t="s">
        <v>75</v>
      </c>
      <c r="C8" t="s">
        <v>76</v>
      </c>
      <c r="D8" t="s">
        <v>77</v>
      </c>
      <c r="E8" s="3">
        <v>3</v>
      </c>
      <c r="F8" s="9">
        <f>VLOOKUP(Tableau2[[#This Row],[PLACE QUIMPER]],PointsClassement[],2,FALSE)</f>
        <v>90</v>
      </c>
      <c r="G8" s="5">
        <v>3</v>
      </c>
      <c r="H8" s="9">
        <f>VLOOKUP(Tableau2[[#This Row],[PLACE RIEC]],PointsClassement[],2,FALSE)</f>
        <v>90</v>
      </c>
      <c r="I8" s="5">
        <v>1</v>
      </c>
      <c r="J8" s="9">
        <f>VLOOKUP(Tableau2[[#This Row],[PLACE QUIMPERLE]],PointsClassement[],2,FALSE)</f>
        <v>100</v>
      </c>
      <c r="K8" s="5" t="s">
        <v>2</v>
      </c>
      <c r="L8" s="9" t="str">
        <f>VLOOKUP(Tableau2[[#This Row],[PLACE ERGUE]],PointsClassement[],2,FALSE)</f>
        <v xml:space="preserve"> </v>
      </c>
      <c r="M8" s="5">
        <v>2</v>
      </c>
      <c r="N8" s="9">
        <f>VLOOKUP(Tableau2[[#This Row],[PLACE TREGUNC]],PointsClassement[],2,FALSE)</f>
        <v>95</v>
      </c>
      <c r="O8" s="5" t="s">
        <v>2</v>
      </c>
      <c r="P8" s="9" t="str">
        <f>VLOOKUP(Tableau2[[#This Row],[PLACE SCAER]],PointsClassement[],2,FALSE)</f>
        <v xml:space="preserve"> </v>
      </c>
      <c r="Q8" s="5" t="s">
        <v>2</v>
      </c>
      <c r="R8" s="9" t="str">
        <f>VLOOKUP(Tableau2[[#This Row],[PLACE GOUEZEC]],PointsClassement[],2,FALSE)</f>
        <v xml:space="preserve"> </v>
      </c>
      <c r="S8" s="7">
        <v>0</v>
      </c>
      <c r="T8" s="8">
        <f t="shared" si="0"/>
        <v>375</v>
      </c>
    </row>
    <row r="9" spans="1:20" x14ac:dyDescent="0.3">
      <c r="A9">
        <v>4</v>
      </c>
      <c r="B9" t="s">
        <v>391</v>
      </c>
      <c r="C9" t="s">
        <v>392</v>
      </c>
      <c r="D9" t="s">
        <v>95</v>
      </c>
      <c r="E9" s="3" t="s">
        <v>2</v>
      </c>
      <c r="F9" s="9" t="str">
        <f>VLOOKUP(Tableau2[[#This Row],[PLACE QUIMPER]],PointsClassement[],2,FALSE)</f>
        <v xml:space="preserve"> </v>
      </c>
      <c r="G9" s="5">
        <v>6</v>
      </c>
      <c r="H9" s="9">
        <f>VLOOKUP(Tableau2[[#This Row],[PLACE RIEC]],PointsClassement[],2,FALSE)</f>
        <v>75</v>
      </c>
      <c r="I9" s="5">
        <v>3</v>
      </c>
      <c r="J9" s="9">
        <f>VLOOKUP(Tableau2[[#This Row],[PLACE QUIMPERLE]],PointsClassement[],2,FALSE)</f>
        <v>90</v>
      </c>
      <c r="K9" s="5" t="s">
        <v>2</v>
      </c>
      <c r="L9" s="9" t="str">
        <f>VLOOKUP(Tableau2[[#This Row],[PLACE ERGUE]],PointsClassement[],2,FALSE)</f>
        <v xml:space="preserve"> </v>
      </c>
      <c r="M9" s="5">
        <v>4</v>
      </c>
      <c r="N9" s="9">
        <f>VLOOKUP(Tableau2[[#This Row],[PLACE TREGUNC]],PointsClassement[],2,FALSE)</f>
        <v>85</v>
      </c>
      <c r="O9" s="5" t="s">
        <v>2</v>
      </c>
      <c r="P9" s="9" t="str">
        <f>VLOOKUP(Tableau2[[#This Row],[PLACE SCAER]],PointsClassement[],2,FALSE)</f>
        <v xml:space="preserve"> </v>
      </c>
      <c r="Q9" s="5" t="s">
        <v>2</v>
      </c>
      <c r="R9" s="9" t="str">
        <f>VLOOKUP(Tableau2[[#This Row],[PLACE GOUEZEC]],PointsClassement[],2,FALSE)</f>
        <v xml:space="preserve"> </v>
      </c>
      <c r="S9" s="7">
        <v>0</v>
      </c>
      <c r="T9" s="8">
        <f t="shared" si="0"/>
        <v>250</v>
      </c>
    </row>
    <row r="10" spans="1:20" x14ac:dyDescent="0.3">
      <c r="A10">
        <v>5</v>
      </c>
      <c r="B10" t="s">
        <v>389</v>
      </c>
      <c r="C10" t="s">
        <v>390</v>
      </c>
      <c r="D10" t="s">
        <v>114</v>
      </c>
      <c r="E10" s="3" t="s">
        <v>2</v>
      </c>
      <c r="F10" s="9" t="str">
        <f>VLOOKUP(Tableau2[[#This Row],[PLACE QUIMPER]],PointsClassement[],2,FALSE)</f>
        <v xml:space="preserve"> </v>
      </c>
      <c r="G10" s="5">
        <v>5</v>
      </c>
      <c r="H10" s="9">
        <f>VLOOKUP(Tableau2[[#This Row],[PLACE RIEC]],PointsClassement[],2,FALSE)</f>
        <v>80</v>
      </c>
      <c r="I10" s="5" t="s">
        <v>2</v>
      </c>
      <c r="J10" s="9" t="str">
        <f>VLOOKUP(Tableau2[[#This Row],[PLACE QUIMPERLE]],PointsClassement[],2,FALSE)</f>
        <v xml:space="preserve"> </v>
      </c>
      <c r="K10" s="5" t="s">
        <v>2</v>
      </c>
      <c r="L10" s="9" t="str">
        <f>VLOOKUP(Tableau2[[#This Row],[PLACE ERGUE]],PointsClassement[],2,FALSE)</f>
        <v xml:space="preserve"> </v>
      </c>
      <c r="M10" s="5">
        <v>3</v>
      </c>
      <c r="N10" s="9">
        <f>VLOOKUP(Tableau2[[#This Row],[PLACE TREGUNC]],PointsClassement[],2,FALSE)</f>
        <v>90</v>
      </c>
      <c r="O10" s="5" t="s">
        <v>2</v>
      </c>
      <c r="P10" s="9" t="str">
        <f>VLOOKUP(Tableau2[[#This Row],[PLACE SCAER]],PointsClassement[],2,FALSE)</f>
        <v xml:space="preserve"> </v>
      </c>
      <c r="Q10" s="5" t="s">
        <v>2</v>
      </c>
      <c r="R10" s="9" t="str">
        <f>VLOOKUP(Tableau2[[#This Row],[PLACE GOUEZEC]],PointsClassement[],2,FALSE)</f>
        <v xml:space="preserve"> </v>
      </c>
      <c r="S10" s="7">
        <v>0</v>
      </c>
      <c r="T10" s="8">
        <f t="shared" si="0"/>
        <v>170</v>
      </c>
    </row>
    <row r="11" spans="1:20" x14ac:dyDescent="0.3">
      <c r="A11">
        <v>6</v>
      </c>
      <c r="B11" t="s">
        <v>385</v>
      </c>
      <c r="C11" t="s">
        <v>94</v>
      </c>
      <c r="D11" t="s">
        <v>386</v>
      </c>
      <c r="E11" s="3" t="s">
        <v>2</v>
      </c>
      <c r="F11" s="9" t="str">
        <f>VLOOKUP(Tableau2[[#This Row],[PLACE QUIMPER]],PointsClassement[],2,FALSE)</f>
        <v xml:space="preserve"> </v>
      </c>
      <c r="G11" s="5">
        <v>2</v>
      </c>
      <c r="H11" s="9">
        <f>VLOOKUP(Tableau2[[#This Row],[PLACE RIEC]],PointsClassement[],2,FALSE)</f>
        <v>95</v>
      </c>
      <c r="I11" s="5" t="s">
        <v>2</v>
      </c>
      <c r="J11" s="9" t="str">
        <f>VLOOKUP(Tableau2[[#This Row],[PLACE QUIMPERLE]],PointsClassement[],2,FALSE)</f>
        <v xml:space="preserve"> </v>
      </c>
      <c r="K11" s="5" t="s">
        <v>2</v>
      </c>
      <c r="L11" s="9" t="str">
        <f>VLOOKUP(Tableau2[[#This Row],[PLACE ERGUE]],PointsClassement[],2,FALSE)</f>
        <v xml:space="preserve"> </v>
      </c>
      <c r="M11" s="5" t="s">
        <v>2</v>
      </c>
      <c r="N11" s="9" t="str">
        <f>VLOOKUP(Tableau2[[#This Row],[PLACE TREGUNC]],PointsClassement[],2,FALSE)</f>
        <v xml:space="preserve"> </v>
      </c>
      <c r="O11" s="5" t="s">
        <v>2</v>
      </c>
      <c r="P11" s="9" t="str">
        <f>VLOOKUP(Tableau2[[#This Row],[PLACE SCAER]],PointsClassement[],2,FALSE)</f>
        <v xml:space="preserve"> </v>
      </c>
      <c r="Q11" s="5" t="s">
        <v>2</v>
      </c>
      <c r="R11" s="9" t="str">
        <f>VLOOKUP(Tableau2[[#This Row],[PLACE GOUEZEC]],PointsClassement[],2,FALSE)</f>
        <v xml:space="preserve"> </v>
      </c>
      <c r="S11" s="7">
        <v>0</v>
      </c>
      <c r="T11" s="8">
        <f t="shared" si="0"/>
        <v>95</v>
      </c>
    </row>
    <row r="12" spans="1:20" x14ac:dyDescent="0.3">
      <c r="A12">
        <v>7</v>
      </c>
      <c r="B12" t="s">
        <v>72</v>
      </c>
      <c r="C12" t="s">
        <v>73</v>
      </c>
      <c r="D12" t="s">
        <v>74</v>
      </c>
      <c r="E12" s="3">
        <v>2</v>
      </c>
      <c r="F12" s="9">
        <f>VLOOKUP(Tableau2[[#This Row],[PLACE QUIMPER]],PointsClassement[],2,FALSE)</f>
        <v>95</v>
      </c>
      <c r="G12" s="5" t="s">
        <v>2</v>
      </c>
      <c r="H12" s="9" t="str">
        <f>VLOOKUP(Tableau2[[#This Row],[PLACE RIEC]],PointsClassement[],2,FALSE)</f>
        <v xml:space="preserve"> </v>
      </c>
      <c r="I12" s="5" t="s">
        <v>2</v>
      </c>
      <c r="J12" s="9" t="str">
        <f>VLOOKUP(Tableau2[[#This Row],[PLACE QUIMPERLE]],PointsClassement[],2,FALSE)</f>
        <v xml:space="preserve"> </v>
      </c>
      <c r="K12" s="5" t="s">
        <v>2</v>
      </c>
      <c r="L12" s="9" t="str">
        <f>VLOOKUP(Tableau2[[#This Row],[PLACE ERGUE]],PointsClassement[],2,FALSE)</f>
        <v xml:space="preserve"> </v>
      </c>
      <c r="M12" s="5" t="s">
        <v>2</v>
      </c>
      <c r="N12" s="9" t="str">
        <f>VLOOKUP(Tableau2[[#This Row],[PLACE TREGUNC]],PointsClassement[],2,FALSE)</f>
        <v xml:space="preserve"> </v>
      </c>
      <c r="O12" s="5" t="s">
        <v>2</v>
      </c>
      <c r="P12" s="9" t="str">
        <f>VLOOKUP(Tableau2[[#This Row],[PLACE SCAER]],PointsClassement[],2,FALSE)</f>
        <v xml:space="preserve"> </v>
      </c>
      <c r="Q12" s="5" t="s">
        <v>2</v>
      </c>
      <c r="R12" s="9" t="str">
        <f>VLOOKUP(Tableau2[[#This Row],[PLACE GOUEZEC]],PointsClassement[],2,FALSE)</f>
        <v xml:space="preserve"> </v>
      </c>
      <c r="S12" s="7">
        <v>0</v>
      </c>
      <c r="T12" s="8">
        <f t="shared" si="0"/>
        <v>95</v>
      </c>
    </row>
    <row r="13" spans="1:20" x14ac:dyDescent="0.3">
      <c r="A13">
        <v>8</v>
      </c>
      <c r="B13" t="s">
        <v>387</v>
      </c>
      <c r="C13" t="s">
        <v>388</v>
      </c>
      <c r="D13" t="s">
        <v>296</v>
      </c>
      <c r="E13" s="3" t="s">
        <v>2</v>
      </c>
      <c r="F13" s="9" t="str">
        <f>VLOOKUP(Tableau2[[#This Row],[PLACE QUIMPER]],PointsClassement[],2,FALSE)</f>
        <v xml:space="preserve"> </v>
      </c>
      <c r="G13" s="5">
        <v>4</v>
      </c>
      <c r="H13" s="9">
        <f>VLOOKUP(Tableau2[[#This Row],[PLACE RIEC]],PointsClassement[],2,FALSE)</f>
        <v>85</v>
      </c>
      <c r="I13" s="5" t="s">
        <v>2</v>
      </c>
      <c r="J13" s="9" t="str">
        <f>VLOOKUP(Tableau2[[#This Row],[PLACE QUIMPERLE]],PointsClassement[],2,FALSE)</f>
        <v xml:space="preserve"> </v>
      </c>
      <c r="K13" s="5" t="s">
        <v>2</v>
      </c>
      <c r="L13" s="9" t="str">
        <f>VLOOKUP(Tableau2[[#This Row],[PLACE ERGUE]],PointsClassement[],2,FALSE)</f>
        <v xml:space="preserve"> </v>
      </c>
      <c r="M13" s="5" t="s">
        <v>2</v>
      </c>
      <c r="N13" s="9" t="str">
        <f>VLOOKUP(Tableau2[[#This Row],[PLACE TREGUNC]],PointsClassement[],2,FALSE)</f>
        <v xml:space="preserve"> </v>
      </c>
      <c r="O13" s="5" t="s">
        <v>2</v>
      </c>
      <c r="P13" s="9" t="str">
        <f>VLOOKUP(Tableau2[[#This Row],[PLACE SCAER]],PointsClassement[],2,FALSE)</f>
        <v xml:space="preserve"> </v>
      </c>
      <c r="Q13" s="5" t="s">
        <v>2</v>
      </c>
      <c r="R13" s="9" t="str">
        <f>VLOOKUP(Tableau2[[#This Row],[PLACE GOUEZEC]],PointsClassement[],2,FALSE)</f>
        <v xml:space="preserve"> </v>
      </c>
      <c r="S13" s="7">
        <v>0</v>
      </c>
      <c r="T13" s="8">
        <f t="shared" si="0"/>
        <v>85</v>
      </c>
    </row>
    <row r="14" spans="1:20" x14ac:dyDescent="0.3">
      <c r="A14">
        <v>9</v>
      </c>
      <c r="B14" t="s">
        <v>78</v>
      </c>
      <c r="C14" t="s">
        <v>79</v>
      </c>
      <c r="D14" t="s">
        <v>80</v>
      </c>
      <c r="E14" s="3">
        <v>4</v>
      </c>
      <c r="F14" s="9">
        <f>VLOOKUP(Tableau2[[#This Row],[PLACE QUIMPER]],PointsClassement[],2,FALSE)</f>
        <v>85</v>
      </c>
      <c r="G14" s="5" t="s">
        <v>2</v>
      </c>
      <c r="H14" s="9" t="str">
        <f>VLOOKUP(Tableau2[[#This Row],[PLACE RIEC]],PointsClassement[],2,FALSE)</f>
        <v xml:space="preserve"> </v>
      </c>
      <c r="I14" s="5" t="s">
        <v>2</v>
      </c>
      <c r="J14" s="9" t="str">
        <f>VLOOKUP(Tableau2[[#This Row],[PLACE QUIMPERLE]],PointsClassement[],2,FALSE)</f>
        <v xml:space="preserve"> </v>
      </c>
      <c r="K14" s="5" t="s">
        <v>2</v>
      </c>
      <c r="L14" s="9" t="str">
        <f>VLOOKUP(Tableau2[[#This Row],[PLACE ERGUE]],PointsClassement[],2,FALSE)</f>
        <v xml:space="preserve"> </v>
      </c>
      <c r="M14" s="5" t="s">
        <v>2</v>
      </c>
      <c r="N14" s="9" t="str">
        <f>VLOOKUP(Tableau2[[#This Row],[PLACE TREGUNC]],PointsClassement[],2,FALSE)</f>
        <v xml:space="preserve"> </v>
      </c>
      <c r="O14" s="5" t="s">
        <v>2</v>
      </c>
      <c r="P14" s="9" t="str">
        <f>VLOOKUP(Tableau2[[#This Row],[PLACE SCAER]],PointsClassement[],2,FALSE)</f>
        <v xml:space="preserve"> </v>
      </c>
      <c r="Q14" s="5" t="s">
        <v>2</v>
      </c>
      <c r="R14" s="9" t="str">
        <f>VLOOKUP(Tableau2[[#This Row],[PLACE GOUEZEC]],PointsClassement[],2,FALSE)</f>
        <v xml:space="preserve"> </v>
      </c>
      <c r="S14" s="7">
        <v>0</v>
      </c>
      <c r="T14" s="8">
        <f t="shared" si="0"/>
        <v>85</v>
      </c>
    </row>
    <row r="15" spans="1:20" x14ac:dyDescent="0.3">
      <c r="A15">
        <v>10</v>
      </c>
      <c r="E15" s="3" t="s">
        <v>2</v>
      </c>
      <c r="F15" s="9" t="str">
        <f>VLOOKUP(Tableau2[[#This Row],[PLACE QUIMPER]],PointsClassement[],2,FALSE)</f>
        <v xml:space="preserve"> </v>
      </c>
      <c r="G15" s="5" t="s">
        <v>2</v>
      </c>
      <c r="H15" s="9" t="str">
        <f>VLOOKUP(Tableau2[[#This Row],[PLACE RIEC]],PointsClassement[],2,FALSE)</f>
        <v xml:space="preserve"> </v>
      </c>
      <c r="I15" s="5" t="s">
        <v>2</v>
      </c>
      <c r="J15" s="9" t="str">
        <f>VLOOKUP(Tableau2[[#This Row],[PLACE QUIMPERLE]],PointsClassement[],2,FALSE)</f>
        <v xml:space="preserve"> </v>
      </c>
      <c r="K15" s="5" t="s">
        <v>2</v>
      </c>
      <c r="L15" s="9" t="str">
        <f>VLOOKUP(Tableau2[[#This Row],[PLACE ERGUE]],PointsClassement[],2,FALSE)</f>
        <v xml:space="preserve"> </v>
      </c>
      <c r="M15" s="5" t="s">
        <v>2</v>
      </c>
      <c r="N15" s="9" t="str">
        <f>VLOOKUP(Tableau2[[#This Row],[PLACE TREGUNC]],PointsClassement[],2,FALSE)</f>
        <v xml:space="preserve"> </v>
      </c>
      <c r="O15" s="5" t="s">
        <v>2</v>
      </c>
      <c r="P15" s="9" t="str">
        <f>VLOOKUP(Tableau2[[#This Row],[PLACE SCAER]],PointsClassement[],2,FALSE)</f>
        <v xml:space="preserve"> </v>
      </c>
      <c r="Q15" s="5" t="s">
        <v>2</v>
      </c>
      <c r="R15" s="9" t="str">
        <f>VLOOKUP(Tableau2[[#This Row],[PLACE GOUEZEC]],PointsClassement[],2,FALSE)</f>
        <v xml:space="preserve"> </v>
      </c>
      <c r="S15" s="7"/>
      <c r="T15" s="8">
        <f t="shared" si="0"/>
        <v>0</v>
      </c>
    </row>
    <row r="16" spans="1:20" x14ac:dyDescent="0.3">
      <c r="A16">
        <v>11</v>
      </c>
      <c r="E16" s="3" t="s">
        <v>2</v>
      </c>
      <c r="F16" s="9" t="str">
        <f>VLOOKUP(Tableau2[[#This Row],[PLACE QUIMPER]],PointsClassement[],2,FALSE)</f>
        <v xml:space="preserve"> </v>
      </c>
      <c r="G16" s="5" t="s">
        <v>2</v>
      </c>
      <c r="H16" s="9" t="str">
        <f>VLOOKUP(Tableau2[[#This Row],[PLACE RIEC]],PointsClassement[],2,FALSE)</f>
        <v xml:space="preserve"> </v>
      </c>
      <c r="I16" s="5" t="s">
        <v>2</v>
      </c>
      <c r="J16" s="9" t="str">
        <f>VLOOKUP(Tableau2[[#This Row],[PLACE QUIMPERLE]],PointsClassement[],2,FALSE)</f>
        <v xml:space="preserve"> </v>
      </c>
      <c r="K16" s="5" t="s">
        <v>2</v>
      </c>
      <c r="L16" s="9" t="str">
        <f>VLOOKUP(Tableau2[[#This Row],[PLACE ERGUE]],PointsClassement[],2,FALSE)</f>
        <v xml:space="preserve"> </v>
      </c>
      <c r="M16" s="5" t="s">
        <v>2</v>
      </c>
      <c r="N16" s="9" t="str">
        <f>VLOOKUP(Tableau2[[#This Row],[PLACE TREGUNC]],PointsClassement[],2,FALSE)</f>
        <v xml:space="preserve"> </v>
      </c>
      <c r="O16" s="5" t="s">
        <v>2</v>
      </c>
      <c r="P16" s="9" t="str">
        <f>VLOOKUP(Tableau2[[#This Row],[PLACE SCAER]],PointsClassement[],2,FALSE)</f>
        <v xml:space="preserve"> </v>
      </c>
      <c r="Q16" s="5" t="s">
        <v>2</v>
      </c>
      <c r="R16" s="9" t="str">
        <f>VLOOKUP(Tableau2[[#This Row],[PLACE GOUEZEC]],PointsClassement[],2,FALSE)</f>
        <v xml:space="preserve"> </v>
      </c>
      <c r="S16" s="7"/>
      <c r="T16" s="8">
        <f t="shared" si="0"/>
        <v>0</v>
      </c>
    </row>
    <row r="17" spans="1:20" x14ac:dyDescent="0.3">
      <c r="A17">
        <v>12</v>
      </c>
      <c r="E17" s="3" t="s">
        <v>2</v>
      </c>
      <c r="F17" s="9" t="str">
        <f>VLOOKUP(Tableau2[[#This Row],[PLACE QUIMPER]],PointsClassement[],2,FALSE)</f>
        <v xml:space="preserve"> </v>
      </c>
      <c r="G17" s="5" t="s">
        <v>2</v>
      </c>
      <c r="H17" s="9" t="str">
        <f>VLOOKUP(Tableau2[[#This Row],[PLACE RIEC]],PointsClassement[],2,FALSE)</f>
        <v xml:space="preserve"> </v>
      </c>
      <c r="I17" s="5" t="s">
        <v>2</v>
      </c>
      <c r="J17" s="4" t="s">
        <v>2</v>
      </c>
      <c r="K17" s="5" t="s">
        <v>2</v>
      </c>
      <c r="L17" s="9" t="str">
        <f>VLOOKUP(Tableau2[[#This Row],[PLACE ERGUE]],PointsClassement[],2,FALSE)</f>
        <v xml:space="preserve"> </v>
      </c>
      <c r="M17" s="5" t="s">
        <v>2</v>
      </c>
      <c r="N17" s="9" t="str">
        <f>VLOOKUP(Tableau2[[#This Row],[PLACE TREGUNC]],PointsClassement[],2,FALSE)</f>
        <v xml:space="preserve"> </v>
      </c>
      <c r="O17" s="5" t="s">
        <v>2</v>
      </c>
      <c r="P17" s="9" t="str">
        <f>VLOOKUP(Tableau2[[#This Row],[PLACE SCAER]],PointsClassement[],2,FALSE)</f>
        <v xml:space="preserve"> </v>
      </c>
      <c r="Q17" s="5" t="s">
        <v>2</v>
      </c>
      <c r="R17" s="9" t="str">
        <f>VLOOKUP(Tableau2[[#This Row],[PLACE GOUEZEC]],PointsClassement[],2,FALSE)</f>
        <v xml:space="preserve"> </v>
      </c>
      <c r="S17" s="7"/>
      <c r="T17" s="8">
        <f t="shared" si="0"/>
        <v>0</v>
      </c>
    </row>
    <row r="18" spans="1:20" x14ac:dyDescent="0.3">
      <c r="A18">
        <v>13</v>
      </c>
      <c r="E18" s="3" t="s">
        <v>2</v>
      </c>
      <c r="F18" s="9" t="str">
        <f>VLOOKUP(Tableau2[[#This Row],[PLACE QUIMPER]],PointsClassement[],2,FALSE)</f>
        <v xml:space="preserve"> </v>
      </c>
      <c r="G18" s="5" t="s">
        <v>2</v>
      </c>
      <c r="H18" s="9" t="str">
        <f>VLOOKUP(Tableau2[[#This Row],[PLACE RIEC]],PointsClassement[],2,FALSE)</f>
        <v xml:space="preserve"> </v>
      </c>
      <c r="I18" s="5" t="s">
        <v>2</v>
      </c>
      <c r="J18" s="4" t="s">
        <v>2</v>
      </c>
      <c r="K18" s="5" t="s">
        <v>2</v>
      </c>
      <c r="L18" s="9" t="str">
        <f>VLOOKUP(Tableau2[[#This Row],[PLACE ERGUE]],PointsClassement[],2,FALSE)</f>
        <v xml:space="preserve"> </v>
      </c>
      <c r="M18" s="5" t="s">
        <v>2</v>
      </c>
      <c r="N18" s="9" t="str">
        <f>VLOOKUP(Tableau2[[#This Row],[PLACE TREGUNC]],PointsClassement[],2,FALSE)</f>
        <v xml:space="preserve"> </v>
      </c>
      <c r="O18" s="5" t="s">
        <v>2</v>
      </c>
      <c r="P18" s="9" t="str">
        <f>VLOOKUP(Tableau2[[#This Row],[PLACE SCAER]],PointsClassement[],2,FALSE)</f>
        <v xml:space="preserve"> </v>
      </c>
      <c r="Q18" s="5" t="s">
        <v>2</v>
      </c>
      <c r="R18" s="9" t="str">
        <f>VLOOKUP(Tableau2[[#This Row],[PLACE GOUEZEC]],PointsClassement[],2,FALSE)</f>
        <v xml:space="preserve"> </v>
      </c>
      <c r="S18" s="7"/>
      <c r="T18" s="8">
        <f t="shared" si="0"/>
        <v>0</v>
      </c>
    </row>
    <row r="19" spans="1:20" x14ac:dyDescent="0.3">
      <c r="A19">
        <v>14</v>
      </c>
      <c r="E19" s="3" t="s">
        <v>2</v>
      </c>
      <c r="F19" s="9" t="str">
        <f>VLOOKUP(Tableau2[[#This Row],[PLACE QUIMPER]],PointsClassement[],2,FALSE)</f>
        <v xml:space="preserve"> </v>
      </c>
      <c r="G19" s="5" t="s">
        <v>2</v>
      </c>
      <c r="H19" s="9" t="str">
        <f>VLOOKUP(Tableau2[[#This Row],[PLACE RIEC]],PointsClassement[],2,FALSE)</f>
        <v xml:space="preserve"> </v>
      </c>
      <c r="I19" s="5" t="s">
        <v>2</v>
      </c>
      <c r="J19" s="4" t="s">
        <v>2</v>
      </c>
      <c r="K19" s="5" t="s">
        <v>2</v>
      </c>
      <c r="L19" s="9" t="str">
        <f>VLOOKUP(Tableau2[[#This Row],[PLACE ERGUE]],PointsClassement[],2,FALSE)</f>
        <v xml:space="preserve"> </v>
      </c>
      <c r="M19" s="5" t="s">
        <v>2</v>
      </c>
      <c r="N19" s="9" t="str">
        <f>VLOOKUP(Tableau2[[#This Row],[PLACE TREGUNC]],PointsClassement[],2,FALSE)</f>
        <v xml:space="preserve"> </v>
      </c>
      <c r="O19" s="5" t="s">
        <v>2</v>
      </c>
      <c r="P19" s="9" t="str">
        <f>VLOOKUP(Tableau2[[#This Row],[PLACE SCAER]],PointsClassement[],2,FALSE)</f>
        <v xml:space="preserve"> </v>
      </c>
      <c r="Q19" s="5" t="s">
        <v>2</v>
      </c>
      <c r="R19" s="9" t="str">
        <f>VLOOKUP(Tableau2[[#This Row],[PLACE GOUEZEC]],PointsClassement[],2,FALSE)</f>
        <v xml:space="preserve"> </v>
      </c>
      <c r="S19" s="7"/>
      <c r="T19" s="8">
        <f t="shared" si="0"/>
        <v>0</v>
      </c>
    </row>
    <row r="20" spans="1:20" x14ac:dyDescent="0.3">
      <c r="A20">
        <v>15</v>
      </c>
      <c r="E20" s="3" t="s">
        <v>2</v>
      </c>
      <c r="F20" s="9" t="str">
        <f>VLOOKUP(Tableau2[[#This Row],[PLACE QUIMPER]],PointsClassement[],2,FALSE)</f>
        <v xml:space="preserve"> </v>
      </c>
      <c r="G20" s="5" t="s">
        <v>2</v>
      </c>
      <c r="H20" s="9" t="str">
        <f>VLOOKUP(Tableau2[[#This Row],[PLACE RIEC]],PointsClassement[],2,FALSE)</f>
        <v xml:space="preserve"> </v>
      </c>
      <c r="I20" s="5" t="s">
        <v>2</v>
      </c>
      <c r="J20" s="4" t="s">
        <v>2</v>
      </c>
      <c r="K20" s="5" t="s">
        <v>2</v>
      </c>
      <c r="L20" s="9" t="str">
        <f>VLOOKUP(Tableau2[[#This Row],[PLACE ERGUE]],PointsClassement[],2,FALSE)</f>
        <v xml:space="preserve"> </v>
      </c>
      <c r="M20" s="5" t="s">
        <v>2</v>
      </c>
      <c r="N20" s="4" t="s">
        <v>2</v>
      </c>
      <c r="O20" s="5" t="s">
        <v>2</v>
      </c>
      <c r="P20" s="9" t="str">
        <f>VLOOKUP(Tableau2[[#This Row],[PLACE SCAER]],PointsClassement[],2,FALSE)</f>
        <v xml:space="preserve"> </v>
      </c>
      <c r="Q20" s="5" t="s">
        <v>2</v>
      </c>
      <c r="R20" s="9" t="str">
        <f>VLOOKUP(Tableau2[[#This Row],[PLACE GOUEZEC]],PointsClassement[],2,FALSE)</f>
        <v xml:space="preserve"> </v>
      </c>
      <c r="S20" s="7"/>
      <c r="T20" s="8">
        <f t="shared" si="0"/>
        <v>0</v>
      </c>
    </row>
    <row r="21" spans="1:20" x14ac:dyDescent="0.3">
      <c r="A21">
        <v>16</v>
      </c>
      <c r="E21" s="3" t="s">
        <v>2</v>
      </c>
      <c r="F21" s="9" t="str">
        <f>VLOOKUP(Tableau2[[#This Row],[PLACE QUIMPER]],PointsClassement[],2,FALSE)</f>
        <v xml:space="preserve"> </v>
      </c>
      <c r="G21" s="5" t="s">
        <v>2</v>
      </c>
      <c r="H21" s="9" t="str">
        <f>VLOOKUP(Tableau2[[#This Row],[PLACE RIEC]],PointsClassement[],2,FALSE)</f>
        <v xml:space="preserve"> </v>
      </c>
      <c r="I21" s="5" t="s">
        <v>2</v>
      </c>
      <c r="J21" s="4" t="s">
        <v>2</v>
      </c>
      <c r="K21" s="5" t="s">
        <v>2</v>
      </c>
      <c r="L21" s="9" t="str">
        <f>VLOOKUP(Tableau2[[#This Row],[PLACE ERGUE]],PointsClassement[],2,FALSE)</f>
        <v xml:space="preserve"> </v>
      </c>
      <c r="M21" s="5" t="s">
        <v>2</v>
      </c>
      <c r="N21" s="4" t="s">
        <v>2</v>
      </c>
      <c r="O21" s="5" t="s">
        <v>2</v>
      </c>
      <c r="P21" s="9" t="str">
        <f>VLOOKUP(Tableau2[[#This Row],[PLACE SCAER]],PointsClassement[],2,FALSE)</f>
        <v xml:space="preserve"> </v>
      </c>
      <c r="Q21" s="5" t="s">
        <v>2</v>
      </c>
      <c r="R21" s="9" t="str">
        <f>VLOOKUP(Tableau2[[#This Row],[PLACE GOUEZEC]],PointsClassement[],2,FALSE)</f>
        <v xml:space="preserve"> </v>
      </c>
      <c r="S21" s="7"/>
      <c r="T21" s="8">
        <f t="shared" si="0"/>
        <v>0</v>
      </c>
    </row>
    <row r="22" spans="1:20" x14ac:dyDescent="0.3">
      <c r="A22">
        <v>17</v>
      </c>
      <c r="E22" s="3" t="s">
        <v>2</v>
      </c>
      <c r="F22" s="9" t="str">
        <f>VLOOKUP(Tableau2[[#This Row],[PLACE QUIMPER]],PointsClassement[],2,FALSE)</f>
        <v xml:space="preserve"> </v>
      </c>
      <c r="G22" s="5" t="s">
        <v>2</v>
      </c>
      <c r="H22" s="9" t="str">
        <f>VLOOKUP(Tableau2[[#This Row],[PLACE RIEC]],PointsClassement[],2,FALSE)</f>
        <v xml:space="preserve"> </v>
      </c>
      <c r="I22" s="5" t="s">
        <v>2</v>
      </c>
      <c r="J22" s="4" t="s">
        <v>2</v>
      </c>
      <c r="K22" s="5" t="s">
        <v>2</v>
      </c>
      <c r="L22" s="9" t="str">
        <f>VLOOKUP(Tableau2[[#This Row],[PLACE ERGUE]],PointsClassement[],2,FALSE)</f>
        <v xml:space="preserve"> </v>
      </c>
      <c r="M22" s="5" t="s">
        <v>2</v>
      </c>
      <c r="N22" s="4" t="s">
        <v>2</v>
      </c>
      <c r="O22" s="5" t="s">
        <v>2</v>
      </c>
      <c r="P22" s="4" t="s">
        <v>2</v>
      </c>
      <c r="Q22" s="5" t="s">
        <v>2</v>
      </c>
      <c r="R22" s="6" t="s">
        <v>2</v>
      </c>
      <c r="S22" s="7"/>
      <c r="T22" s="8">
        <f t="shared" si="0"/>
        <v>0</v>
      </c>
    </row>
    <row r="23" spans="1:20" x14ac:dyDescent="0.3">
      <c r="A23">
        <v>18</v>
      </c>
      <c r="E23" s="3" t="s">
        <v>2</v>
      </c>
      <c r="F23" s="9" t="str">
        <f>VLOOKUP(Tableau2[[#This Row],[PLACE QUIMPER]],PointsClassement[],2,FALSE)</f>
        <v xml:space="preserve"> </v>
      </c>
      <c r="G23" s="5" t="s">
        <v>2</v>
      </c>
      <c r="H23" s="9" t="str">
        <f>VLOOKUP(Tableau2[[#This Row],[PLACE RIEC]],PointsClassement[],2,FALSE)</f>
        <v xml:space="preserve"> </v>
      </c>
      <c r="I23" s="5" t="s">
        <v>2</v>
      </c>
      <c r="J23" s="4" t="s">
        <v>2</v>
      </c>
      <c r="K23" s="5" t="s">
        <v>2</v>
      </c>
      <c r="L23" s="9" t="str">
        <f>VLOOKUP(Tableau2[[#This Row],[PLACE ERGUE]],PointsClassement[],2,FALSE)</f>
        <v xml:space="preserve"> </v>
      </c>
      <c r="M23" s="5" t="s">
        <v>2</v>
      </c>
      <c r="N23" s="4" t="s">
        <v>2</v>
      </c>
      <c r="O23" s="5" t="s">
        <v>2</v>
      </c>
      <c r="P23" s="4" t="s">
        <v>2</v>
      </c>
      <c r="Q23" s="5" t="s">
        <v>2</v>
      </c>
      <c r="R23" s="6" t="s">
        <v>2</v>
      </c>
      <c r="S23" s="7"/>
      <c r="T23" s="8">
        <f t="shared" si="0"/>
        <v>0</v>
      </c>
    </row>
    <row r="24" spans="1:20" x14ac:dyDescent="0.3">
      <c r="A24">
        <v>19</v>
      </c>
      <c r="B24" t="s">
        <v>2</v>
      </c>
      <c r="E24" s="3" t="s">
        <v>2</v>
      </c>
      <c r="F24" s="9" t="str">
        <f>VLOOKUP(Tableau2[[#This Row],[PLACE QUIMPER]],PointsClassement[],2,FALSE)</f>
        <v xml:space="preserve"> </v>
      </c>
      <c r="G24" s="5" t="s">
        <v>2</v>
      </c>
      <c r="H24" s="9" t="str">
        <f>VLOOKUP(Tableau2[[#This Row],[PLACE RIEC]],PointsClassement[],2,FALSE)</f>
        <v xml:space="preserve"> </v>
      </c>
      <c r="I24" s="5" t="s">
        <v>2</v>
      </c>
      <c r="J24" s="4" t="s">
        <v>2</v>
      </c>
      <c r="K24" s="5" t="s">
        <v>2</v>
      </c>
      <c r="L24" s="4" t="s">
        <v>2</v>
      </c>
      <c r="M24" s="5" t="s">
        <v>2</v>
      </c>
      <c r="N24" s="4" t="s">
        <v>2</v>
      </c>
      <c r="O24" s="5" t="s">
        <v>2</v>
      </c>
      <c r="P24" s="4" t="s">
        <v>2</v>
      </c>
      <c r="Q24" s="5" t="s">
        <v>2</v>
      </c>
      <c r="R24" s="6" t="s">
        <v>2</v>
      </c>
      <c r="S24" s="7"/>
      <c r="T24" s="8">
        <f t="shared" si="0"/>
        <v>0</v>
      </c>
    </row>
    <row r="25" spans="1:20" x14ac:dyDescent="0.3">
      <c r="A25">
        <v>20</v>
      </c>
      <c r="E25" s="3" t="s">
        <v>2</v>
      </c>
      <c r="F25" s="9" t="str">
        <f>VLOOKUP(Tableau2[[#This Row],[PLACE QUIMPER]],PointsClassement[],2,FALSE)</f>
        <v xml:space="preserve"> </v>
      </c>
      <c r="G25" s="5" t="s">
        <v>2</v>
      </c>
      <c r="H25" s="9" t="str">
        <f>VLOOKUP(Tableau2[[#This Row],[PLACE RIEC]],PointsClassement[],2,FALSE)</f>
        <v xml:space="preserve"> </v>
      </c>
      <c r="I25" s="5"/>
      <c r="J25" s="4"/>
      <c r="K25" s="5"/>
      <c r="L25" s="4"/>
      <c r="M25" s="5"/>
      <c r="N25" s="4"/>
      <c r="O25" s="5"/>
      <c r="P25" s="4"/>
      <c r="Q25" s="5"/>
      <c r="R25" s="6"/>
      <c r="S25" s="7"/>
      <c r="T25" s="8">
        <f t="shared" si="0"/>
        <v>0</v>
      </c>
    </row>
    <row r="26" spans="1:20" x14ac:dyDescent="0.3">
      <c r="A26">
        <v>21</v>
      </c>
      <c r="E26" s="3" t="s">
        <v>2</v>
      </c>
      <c r="F26" s="9" t="str">
        <f>VLOOKUP(Tableau2[[#This Row],[PLACE QUIMPER]],PointsClassement[],2,FALSE)</f>
        <v xml:space="preserve"> </v>
      </c>
      <c r="G26" s="5" t="s">
        <v>2</v>
      </c>
      <c r="H26" s="9" t="str">
        <f>VLOOKUP(Tableau2[[#This Row],[PLACE RIEC]],PointsClassement[],2,FALSE)</f>
        <v xml:space="preserve"> </v>
      </c>
      <c r="I26" s="5"/>
      <c r="J26" s="4"/>
      <c r="K26" s="5"/>
      <c r="L26" s="4"/>
      <c r="M26" s="5"/>
      <c r="N26" s="4"/>
      <c r="O26" s="5"/>
      <c r="P26" s="4"/>
      <c r="Q26" s="5"/>
      <c r="R26" s="6"/>
      <c r="S26" s="7"/>
      <c r="T26" s="8">
        <f t="shared" si="0"/>
        <v>0</v>
      </c>
    </row>
    <row r="27" spans="1:20" x14ac:dyDescent="0.3">
      <c r="A27">
        <v>22</v>
      </c>
      <c r="E27" s="3" t="s">
        <v>2</v>
      </c>
      <c r="F27" s="9" t="str">
        <f>VLOOKUP(Tableau2[[#This Row],[PLACE QUIMPER]],PointsClassement[],2,FALSE)</f>
        <v xml:space="preserve"> </v>
      </c>
      <c r="G27" s="5" t="s">
        <v>2</v>
      </c>
      <c r="H27" s="9" t="str">
        <f>VLOOKUP(Tableau2[[#This Row],[PLACE RIEC]],PointsClassement[],2,FALSE)</f>
        <v xml:space="preserve"> </v>
      </c>
      <c r="I27" s="5"/>
      <c r="J27" s="4"/>
      <c r="K27" s="5"/>
      <c r="L27" s="4"/>
      <c r="M27" s="5"/>
      <c r="N27" s="4"/>
      <c r="O27" s="5"/>
      <c r="P27" s="4"/>
      <c r="Q27" s="5"/>
      <c r="R27" s="6"/>
      <c r="S27" s="7"/>
      <c r="T27" s="8">
        <f t="shared" si="0"/>
        <v>0</v>
      </c>
    </row>
    <row r="28" spans="1:20" x14ac:dyDescent="0.3">
      <c r="A28">
        <v>23</v>
      </c>
      <c r="E28" s="3" t="s">
        <v>2</v>
      </c>
      <c r="F28" s="9" t="str">
        <f>VLOOKUP(Tableau2[[#This Row],[PLACE QUIMPER]],PointsClassement[],2,FALSE)</f>
        <v xml:space="preserve"> </v>
      </c>
      <c r="G28" s="5" t="s">
        <v>2</v>
      </c>
      <c r="H28" s="9" t="str">
        <f>VLOOKUP(Tableau2[[#This Row],[PLACE RIEC]],PointsClassement[],2,FALSE)</f>
        <v xml:space="preserve"> </v>
      </c>
      <c r="I28" s="5"/>
      <c r="J28" s="4"/>
      <c r="K28" s="5"/>
      <c r="L28" s="4"/>
      <c r="M28" s="5"/>
      <c r="N28" s="4"/>
      <c r="O28" s="5"/>
      <c r="P28" s="4"/>
      <c r="Q28" s="5"/>
      <c r="R28" s="6"/>
      <c r="S28" s="7"/>
      <c r="T28" s="8">
        <f t="shared" si="0"/>
        <v>0</v>
      </c>
    </row>
    <row r="29" spans="1:20" x14ac:dyDescent="0.3">
      <c r="A29">
        <v>24</v>
      </c>
      <c r="E29" s="3" t="s">
        <v>2</v>
      </c>
      <c r="F29" s="9" t="str">
        <f>VLOOKUP(Tableau2[[#This Row],[PLACE QUIMPER]],PointsClassement[],2,FALSE)</f>
        <v xml:space="preserve"> </v>
      </c>
      <c r="G29" s="5" t="s">
        <v>2</v>
      </c>
      <c r="H29" s="9" t="str">
        <f>VLOOKUP(Tableau2[[#This Row],[PLACE RIEC]],PointsClassement[],2,FALSE)</f>
        <v xml:space="preserve"> </v>
      </c>
      <c r="I29" s="5"/>
      <c r="J29" s="4"/>
      <c r="K29" s="5"/>
      <c r="L29" s="4"/>
      <c r="M29" s="5"/>
      <c r="N29" s="4"/>
      <c r="O29" s="5"/>
      <c r="P29" s="4"/>
      <c r="Q29" s="5"/>
      <c r="R29" s="6"/>
      <c r="S29" s="7"/>
      <c r="T29" s="8">
        <f t="shared" si="0"/>
        <v>0</v>
      </c>
    </row>
    <row r="30" spans="1:20" x14ac:dyDescent="0.3">
      <c r="A30">
        <v>25</v>
      </c>
      <c r="E30" s="3" t="s">
        <v>2</v>
      </c>
      <c r="F30" s="9" t="str">
        <f>VLOOKUP(Tableau2[[#This Row],[PLACE QUIMPER]],PointsClassement[],2,FALSE)</f>
        <v xml:space="preserve"> </v>
      </c>
      <c r="G30" s="5" t="s">
        <v>2</v>
      </c>
      <c r="H30" s="9" t="str">
        <f>VLOOKUP(Tableau2[[#This Row],[PLACE RIEC]],PointsClassement[],2,FALSE)</f>
        <v xml:space="preserve"> </v>
      </c>
      <c r="I30" s="5"/>
      <c r="J30" s="4"/>
      <c r="K30" s="5"/>
      <c r="L30" s="4"/>
      <c r="M30" s="5"/>
      <c r="N30" s="4"/>
      <c r="O30" s="5"/>
      <c r="P30" s="4"/>
      <c r="Q30" s="5"/>
      <c r="R30" s="6"/>
      <c r="S30" s="7"/>
      <c r="T30" s="8">
        <f t="shared" si="0"/>
        <v>0</v>
      </c>
    </row>
    <row r="31" spans="1:20" x14ac:dyDescent="0.3">
      <c r="A31">
        <v>26</v>
      </c>
      <c r="E31" s="3" t="s">
        <v>2</v>
      </c>
      <c r="F31" s="9" t="str">
        <f>VLOOKUP(Tableau2[[#This Row],[PLACE QUIMPER]],PointsClassement[],2,FALSE)</f>
        <v xml:space="preserve"> </v>
      </c>
      <c r="G31" s="5" t="s">
        <v>2</v>
      </c>
      <c r="H31" s="9" t="str">
        <f>VLOOKUP(Tableau2[[#This Row],[PLACE RIEC]],PointsClassement[],2,FALSE)</f>
        <v xml:space="preserve"> </v>
      </c>
      <c r="I31" s="5"/>
      <c r="J31" s="4"/>
      <c r="K31" s="5"/>
      <c r="L31" s="4"/>
      <c r="M31" s="5"/>
      <c r="N31" s="4"/>
      <c r="O31" s="5"/>
      <c r="P31" s="4"/>
      <c r="Q31" s="5"/>
      <c r="R31" s="6"/>
      <c r="S31" s="7"/>
      <c r="T31" s="8">
        <f t="shared" si="0"/>
        <v>0</v>
      </c>
    </row>
    <row r="32" spans="1:20" x14ac:dyDescent="0.3">
      <c r="A32">
        <v>27</v>
      </c>
      <c r="E32" s="3" t="s">
        <v>2</v>
      </c>
      <c r="F32" s="9" t="str">
        <f>VLOOKUP(Tableau2[[#This Row],[PLACE QUIMPER]],PointsClassement[],2,FALSE)</f>
        <v xml:space="preserve"> </v>
      </c>
      <c r="G32" s="5" t="s">
        <v>2</v>
      </c>
      <c r="H32" s="9" t="str">
        <f>VLOOKUP(Tableau2[[#This Row],[PLACE RIEC]],PointsClassement[],2,FALSE)</f>
        <v xml:space="preserve"> </v>
      </c>
      <c r="I32" s="5"/>
      <c r="J32" s="4"/>
      <c r="K32" s="5"/>
      <c r="L32" s="4"/>
      <c r="M32" s="5"/>
      <c r="N32" s="4"/>
      <c r="O32" s="5"/>
      <c r="P32" s="4"/>
      <c r="Q32" s="5"/>
      <c r="R32" s="6"/>
      <c r="S32" s="7"/>
      <c r="T32" s="8">
        <f t="shared" si="0"/>
        <v>0</v>
      </c>
    </row>
    <row r="33" spans="1:20" x14ac:dyDescent="0.3">
      <c r="A33">
        <v>28</v>
      </c>
      <c r="E33" s="3" t="s">
        <v>2</v>
      </c>
      <c r="F33" s="9" t="str">
        <f>VLOOKUP(Tableau2[[#This Row],[PLACE QUIMPER]],PointsClassement[],2,FALSE)</f>
        <v xml:space="preserve"> </v>
      </c>
      <c r="G33" s="5" t="s">
        <v>2</v>
      </c>
      <c r="H33" s="9" t="str">
        <f>VLOOKUP(Tableau2[[#This Row],[PLACE RIEC]],PointsClassement[],2,FALSE)</f>
        <v xml:space="preserve"> </v>
      </c>
      <c r="I33" s="5"/>
      <c r="J33" s="4"/>
      <c r="K33" s="5"/>
      <c r="L33" s="4"/>
      <c r="M33" s="5"/>
      <c r="N33" s="4"/>
      <c r="O33" s="5"/>
      <c r="P33" s="4"/>
      <c r="Q33" s="5"/>
      <c r="R33" s="6"/>
      <c r="S33" s="7"/>
      <c r="T33" s="8">
        <f t="shared" si="0"/>
        <v>0</v>
      </c>
    </row>
    <row r="34" spans="1:20" x14ac:dyDescent="0.3">
      <c r="A34">
        <v>29</v>
      </c>
      <c r="E34" s="3" t="s">
        <v>2</v>
      </c>
      <c r="F34" s="9" t="str">
        <f>VLOOKUP(Tableau2[[#This Row],[PLACE QUIMPER]],PointsClassement[],2,FALSE)</f>
        <v xml:space="preserve"> </v>
      </c>
      <c r="G34" s="5" t="s">
        <v>2</v>
      </c>
      <c r="H34" s="9" t="str">
        <f>VLOOKUP(Tableau2[[#This Row],[PLACE RIEC]],PointsClassement[],2,FALSE)</f>
        <v xml:space="preserve"> </v>
      </c>
      <c r="I34" s="5"/>
      <c r="J34" s="4"/>
      <c r="K34" s="5"/>
      <c r="L34" s="4"/>
      <c r="M34" s="5"/>
      <c r="N34" s="4"/>
      <c r="O34" s="5"/>
      <c r="P34" s="4"/>
      <c r="Q34" s="5"/>
      <c r="R34" s="6"/>
      <c r="S34" s="7"/>
      <c r="T34" s="8">
        <f t="shared" si="0"/>
        <v>0</v>
      </c>
    </row>
    <row r="35" spans="1:20" x14ac:dyDescent="0.3">
      <c r="A35">
        <v>30</v>
      </c>
      <c r="E35" s="3" t="s">
        <v>2</v>
      </c>
      <c r="F35" s="9" t="str">
        <f>VLOOKUP(Tableau2[[#This Row],[PLACE QUIMPER]],PointsClassement[],2,FALSE)</f>
        <v xml:space="preserve"> </v>
      </c>
      <c r="G35" s="5" t="s">
        <v>2</v>
      </c>
      <c r="H35" s="9" t="str">
        <f>VLOOKUP(Tableau2[[#This Row],[PLACE RIEC]],PointsClassement[],2,FALSE)</f>
        <v xml:space="preserve"> </v>
      </c>
      <c r="I35" s="5"/>
      <c r="J35" s="4"/>
      <c r="K35" s="5"/>
      <c r="L35" s="4"/>
      <c r="M35" s="5"/>
      <c r="N35" s="4"/>
      <c r="O35" s="5"/>
      <c r="P35" s="4"/>
      <c r="Q35" s="5"/>
      <c r="R35" s="6"/>
      <c r="S35" s="7"/>
      <c r="T35" s="8">
        <f t="shared" si="0"/>
        <v>0</v>
      </c>
    </row>
    <row r="36" spans="1:20" x14ac:dyDescent="0.3">
      <c r="A36">
        <v>31</v>
      </c>
      <c r="E36" s="3" t="s">
        <v>2</v>
      </c>
      <c r="F36" s="9" t="str">
        <f>VLOOKUP(Tableau2[[#This Row],[PLACE QUIMPER]],PointsClassement[],2,FALSE)</f>
        <v xml:space="preserve"> </v>
      </c>
      <c r="G36" s="5" t="s">
        <v>2</v>
      </c>
      <c r="H36" s="9" t="str">
        <f>VLOOKUP(Tableau2[[#This Row],[PLACE RIEC]],PointsClassement[],2,FALSE)</f>
        <v xml:space="preserve"> </v>
      </c>
      <c r="I36" s="5"/>
      <c r="J36" s="4"/>
      <c r="K36" s="5"/>
      <c r="L36" s="4"/>
      <c r="M36" s="5"/>
      <c r="N36" s="4"/>
      <c r="O36" s="5"/>
      <c r="P36" s="4"/>
      <c r="Q36" s="5"/>
      <c r="R36" s="6"/>
      <c r="S36" s="7"/>
      <c r="T36" s="8">
        <f t="shared" si="0"/>
        <v>0</v>
      </c>
    </row>
    <row r="37" spans="1:20" x14ac:dyDescent="0.3">
      <c r="A37">
        <v>32</v>
      </c>
      <c r="E37" s="3" t="s">
        <v>2</v>
      </c>
      <c r="F37" s="9" t="str">
        <f>VLOOKUP(Tableau2[[#This Row],[PLACE QUIMPER]],PointsClassement[],2,FALSE)</f>
        <v xml:space="preserve"> </v>
      </c>
      <c r="G37" s="5" t="s">
        <v>2</v>
      </c>
      <c r="H37" s="9" t="str">
        <f>VLOOKUP(Tableau2[[#This Row],[PLACE RIEC]],PointsClassement[],2,FALSE)</f>
        <v xml:space="preserve"> </v>
      </c>
      <c r="I37" s="5"/>
      <c r="J37" s="4"/>
      <c r="K37" s="5"/>
      <c r="L37" s="4"/>
      <c r="M37" s="5"/>
      <c r="N37" s="4"/>
      <c r="O37" s="5"/>
      <c r="P37" s="4"/>
      <c r="Q37" s="5"/>
      <c r="R37" s="6"/>
      <c r="S37" s="7"/>
      <c r="T37" s="8">
        <f t="shared" si="0"/>
        <v>0</v>
      </c>
    </row>
    <row r="38" spans="1:20" x14ac:dyDescent="0.3">
      <c r="A38">
        <v>33</v>
      </c>
      <c r="E38" s="3" t="s">
        <v>2</v>
      </c>
      <c r="F38" s="9" t="str">
        <f>VLOOKUP(Tableau2[[#This Row],[PLACE QUIMPER]],PointsClassement[],2,FALSE)</f>
        <v xml:space="preserve"> </v>
      </c>
      <c r="G38" s="5" t="s">
        <v>2</v>
      </c>
      <c r="H38" s="9" t="str">
        <f>VLOOKUP(Tableau2[[#This Row],[PLACE RIEC]],PointsClassement[],2,FALSE)</f>
        <v xml:space="preserve"> </v>
      </c>
      <c r="I38" s="5"/>
      <c r="J38" s="4"/>
      <c r="K38" s="5"/>
      <c r="L38" s="4"/>
      <c r="M38" s="5"/>
      <c r="N38" s="4"/>
      <c r="O38" s="5"/>
      <c r="P38" s="4"/>
      <c r="Q38" s="5"/>
      <c r="R38" s="6"/>
      <c r="S38" s="7"/>
      <c r="T38" s="8">
        <f t="shared" ref="T38:T69" si="1">SUM(F38,H38,J38,L38,N38,P38,R38,S38)</f>
        <v>0</v>
      </c>
    </row>
    <row r="39" spans="1:20" x14ac:dyDescent="0.3">
      <c r="A39">
        <v>34</v>
      </c>
      <c r="E39" s="3" t="s">
        <v>2</v>
      </c>
      <c r="F39" s="9" t="str">
        <f>VLOOKUP(Tableau2[[#This Row],[PLACE QUIMPER]],PointsClassement[],2,FALSE)</f>
        <v xml:space="preserve"> </v>
      </c>
      <c r="G39" s="5" t="s">
        <v>2</v>
      </c>
      <c r="H39" s="9" t="str">
        <f>VLOOKUP(Tableau2[[#This Row],[PLACE RIEC]],PointsClassement[],2,FALSE)</f>
        <v xml:space="preserve"> </v>
      </c>
      <c r="I39" s="5"/>
      <c r="J39" s="4"/>
      <c r="K39" s="5"/>
      <c r="L39" s="4"/>
      <c r="M39" s="5"/>
      <c r="N39" s="4"/>
      <c r="O39" s="5"/>
      <c r="P39" s="4"/>
      <c r="Q39" s="5"/>
      <c r="R39" s="6"/>
      <c r="S39" s="7"/>
      <c r="T39" s="8">
        <f t="shared" si="1"/>
        <v>0</v>
      </c>
    </row>
    <row r="40" spans="1:20" x14ac:dyDescent="0.3">
      <c r="A40">
        <v>35</v>
      </c>
      <c r="E40" s="3" t="s">
        <v>2</v>
      </c>
      <c r="F40" s="9" t="str">
        <f>VLOOKUP(Tableau2[[#This Row],[PLACE QUIMPER]],PointsClassement[],2,FALSE)</f>
        <v xml:space="preserve"> </v>
      </c>
      <c r="G40" s="5" t="s">
        <v>2</v>
      </c>
      <c r="H40" s="9" t="str">
        <f>VLOOKUP(Tableau2[[#This Row],[PLACE RIEC]],PointsClassement[],2,FALSE)</f>
        <v xml:space="preserve"> </v>
      </c>
      <c r="I40" s="5"/>
      <c r="J40" s="4"/>
      <c r="K40" s="5"/>
      <c r="L40" s="4"/>
      <c r="M40" s="5"/>
      <c r="N40" s="4"/>
      <c r="O40" s="5"/>
      <c r="P40" s="4"/>
      <c r="Q40" s="5"/>
      <c r="R40" s="6"/>
      <c r="S40" s="7"/>
      <c r="T40" s="8">
        <f t="shared" si="1"/>
        <v>0</v>
      </c>
    </row>
    <row r="41" spans="1:20" x14ac:dyDescent="0.3">
      <c r="A41">
        <v>36</v>
      </c>
      <c r="E41" s="3" t="s">
        <v>2</v>
      </c>
      <c r="F41" s="9" t="str">
        <f>VLOOKUP(Tableau2[[#This Row],[PLACE QUIMPER]],PointsClassement[],2,FALSE)</f>
        <v xml:space="preserve"> </v>
      </c>
      <c r="G41" s="5" t="s">
        <v>2</v>
      </c>
      <c r="H41" s="9" t="str">
        <f>VLOOKUP(Tableau2[[#This Row],[PLACE RIEC]],PointsClassement[],2,FALSE)</f>
        <v xml:space="preserve"> </v>
      </c>
      <c r="I41" s="5"/>
      <c r="J41" s="4"/>
      <c r="K41" s="5"/>
      <c r="L41" s="4"/>
      <c r="M41" s="5"/>
      <c r="N41" s="4"/>
      <c r="O41" s="5"/>
      <c r="P41" s="4"/>
      <c r="Q41" s="5"/>
      <c r="R41" s="6"/>
      <c r="S41" s="7"/>
      <c r="T41" s="8">
        <f t="shared" si="1"/>
        <v>0</v>
      </c>
    </row>
    <row r="42" spans="1:20" x14ac:dyDescent="0.3">
      <c r="A42">
        <v>37</v>
      </c>
      <c r="E42" s="3" t="s">
        <v>2</v>
      </c>
      <c r="F42" s="9" t="str">
        <f>VLOOKUP(Tableau2[[#This Row],[PLACE QUIMPER]],PointsClassement[],2,FALSE)</f>
        <v xml:space="preserve"> </v>
      </c>
      <c r="G42" s="5" t="s">
        <v>2</v>
      </c>
      <c r="H42" s="9" t="str">
        <f>VLOOKUP(Tableau2[[#This Row],[PLACE RIEC]],PointsClassement[],2,FALSE)</f>
        <v xml:space="preserve"> </v>
      </c>
      <c r="I42" s="5"/>
      <c r="J42" s="4"/>
      <c r="K42" s="5"/>
      <c r="L42" s="4"/>
      <c r="M42" s="5"/>
      <c r="N42" s="4"/>
      <c r="O42" s="5"/>
      <c r="P42" s="4"/>
      <c r="Q42" s="5"/>
      <c r="R42" s="6"/>
      <c r="S42" s="7"/>
      <c r="T42" s="8">
        <f t="shared" si="1"/>
        <v>0</v>
      </c>
    </row>
    <row r="43" spans="1:20" x14ac:dyDescent="0.3">
      <c r="A43">
        <v>38</v>
      </c>
      <c r="E43" s="3" t="s">
        <v>2</v>
      </c>
      <c r="F43" s="9" t="str">
        <f>VLOOKUP(Tableau2[[#This Row],[PLACE QUIMPER]],PointsClassement[],2,FALSE)</f>
        <v xml:space="preserve"> </v>
      </c>
      <c r="G43" s="5" t="s">
        <v>2</v>
      </c>
      <c r="H43" s="9" t="str">
        <f>VLOOKUP(Tableau2[[#This Row],[PLACE RIEC]],PointsClassement[],2,FALSE)</f>
        <v xml:space="preserve"> </v>
      </c>
      <c r="I43" s="5"/>
      <c r="J43" s="4"/>
      <c r="K43" s="5"/>
      <c r="L43" s="4"/>
      <c r="M43" s="5"/>
      <c r="N43" s="4"/>
      <c r="O43" s="5"/>
      <c r="P43" s="4"/>
      <c r="Q43" s="5"/>
      <c r="R43" s="6"/>
      <c r="S43" s="7"/>
      <c r="T43" s="8">
        <f t="shared" si="1"/>
        <v>0</v>
      </c>
    </row>
    <row r="44" spans="1:20" x14ac:dyDescent="0.3">
      <c r="A44">
        <v>39</v>
      </c>
      <c r="E44" s="3" t="s">
        <v>2</v>
      </c>
      <c r="F44" s="9" t="str">
        <f>VLOOKUP(Tableau2[[#This Row],[PLACE QUIMPER]],PointsClassement[],2,FALSE)</f>
        <v xml:space="preserve"> </v>
      </c>
      <c r="G44" s="5" t="s">
        <v>2</v>
      </c>
      <c r="H44" s="9" t="str">
        <f>VLOOKUP(Tableau2[[#This Row],[PLACE RIEC]],PointsClassement[],2,FALSE)</f>
        <v xml:space="preserve"> </v>
      </c>
      <c r="I44" s="5"/>
      <c r="J44" s="4"/>
      <c r="K44" s="5"/>
      <c r="L44" s="4"/>
      <c r="M44" s="5"/>
      <c r="N44" s="4"/>
      <c r="O44" s="5"/>
      <c r="P44" s="4"/>
      <c r="Q44" s="5"/>
      <c r="R44" s="6"/>
      <c r="S44" s="7"/>
      <c r="T44" s="8">
        <f t="shared" si="1"/>
        <v>0</v>
      </c>
    </row>
    <row r="45" spans="1:20" x14ac:dyDescent="0.3">
      <c r="A45">
        <v>40</v>
      </c>
      <c r="E45" s="3" t="s">
        <v>2</v>
      </c>
      <c r="F45" s="9" t="str">
        <f>VLOOKUP(Tableau2[[#This Row],[PLACE QUIMPER]],PointsClassement[],2,FALSE)</f>
        <v xml:space="preserve"> </v>
      </c>
      <c r="G45" s="5" t="s">
        <v>2</v>
      </c>
      <c r="H45" s="9" t="str">
        <f>VLOOKUP(Tableau2[[#This Row],[PLACE RIEC]],PointsClassement[],2,FALSE)</f>
        <v xml:space="preserve"> </v>
      </c>
      <c r="I45" s="5"/>
      <c r="J45" s="4"/>
      <c r="K45" s="5"/>
      <c r="L45" s="4"/>
      <c r="M45" s="5"/>
      <c r="N45" s="4"/>
      <c r="O45" s="5"/>
      <c r="P45" s="4"/>
      <c r="Q45" s="5"/>
      <c r="R45" s="6"/>
      <c r="S45" s="7"/>
      <c r="T45" s="8">
        <f t="shared" si="1"/>
        <v>0</v>
      </c>
    </row>
    <row r="46" spans="1:20" x14ac:dyDescent="0.3">
      <c r="A46">
        <v>41</v>
      </c>
      <c r="E46" s="3" t="s">
        <v>2</v>
      </c>
      <c r="F46" s="9" t="str">
        <f>VLOOKUP(Tableau2[[#This Row],[PLACE QUIMPER]],PointsClassement[],2,FALSE)</f>
        <v xml:space="preserve"> </v>
      </c>
      <c r="G46" s="5" t="s">
        <v>2</v>
      </c>
      <c r="H46" s="9" t="str">
        <f>VLOOKUP(Tableau2[[#This Row],[PLACE RIEC]],PointsClassement[],2,FALSE)</f>
        <v xml:space="preserve"> </v>
      </c>
      <c r="I46" s="5"/>
      <c r="J46" s="4"/>
      <c r="K46" s="5"/>
      <c r="L46" s="4"/>
      <c r="M46" s="5"/>
      <c r="N46" s="4"/>
      <c r="O46" s="5"/>
      <c r="P46" s="4"/>
      <c r="Q46" s="5"/>
      <c r="R46" s="6"/>
      <c r="S46" s="7"/>
      <c r="T46" s="8">
        <f t="shared" si="1"/>
        <v>0</v>
      </c>
    </row>
    <row r="47" spans="1:20" x14ac:dyDescent="0.3">
      <c r="A47">
        <v>42</v>
      </c>
      <c r="E47" s="3" t="s">
        <v>2</v>
      </c>
      <c r="F47" s="9" t="str">
        <f>VLOOKUP(Tableau2[[#This Row],[PLACE QUIMPER]],PointsClassement[],2,FALSE)</f>
        <v xml:space="preserve"> </v>
      </c>
      <c r="G47" s="5" t="s">
        <v>2</v>
      </c>
      <c r="H47" s="9" t="str">
        <f>VLOOKUP(Tableau2[[#This Row],[PLACE RIEC]],PointsClassement[],2,FALSE)</f>
        <v xml:space="preserve"> </v>
      </c>
      <c r="I47" s="5"/>
      <c r="J47" s="4"/>
      <c r="K47" s="5"/>
      <c r="L47" s="4"/>
      <c r="M47" s="5"/>
      <c r="N47" s="4"/>
      <c r="O47" s="5"/>
      <c r="P47" s="4"/>
      <c r="Q47" s="5"/>
      <c r="R47" s="6"/>
      <c r="S47" s="7"/>
      <c r="T47" s="8">
        <f t="shared" si="1"/>
        <v>0</v>
      </c>
    </row>
    <row r="48" spans="1:20" x14ac:dyDescent="0.3">
      <c r="A48">
        <v>43</v>
      </c>
      <c r="E48" s="3" t="s">
        <v>2</v>
      </c>
      <c r="F48" s="9" t="str">
        <f>VLOOKUP(Tableau2[[#This Row],[PLACE QUIMPER]],PointsClassement[],2,FALSE)</f>
        <v xml:space="preserve"> </v>
      </c>
      <c r="G48" s="5" t="s">
        <v>2</v>
      </c>
      <c r="H48" s="9" t="str">
        <f>VLOOKUP(Tableau2[[#This Row],[PLACE RIEC]],PointsClassement[],2,FALSE)</f>
        <v xml:space="preserve"> </v>
      </c>
      <c r="I48" s="5"/>
      <c r="J48" s="4"/>
      <c r="K48" s="5"/>
      <c r="L48" s="4"/>
      <c r="M48" s="5"/>
      <c r="N48" s="4"/>
      <c r="O48" s="5"/>
      <c r="P48" s="4"/>
      <c r="Q48" s="5"/>
      <c r="R48" s="6"/>
      <c r="S48" s="7"/>
      <c r="T48" s="8">
        <f t="shared" si="1"/>
        <v>0</v>
      </c>
    </row>
    <row r="49" spans="1:20" x14ac:dyDescent="0.3">
      <c r="A49">
        <v>44</v>
      </c>
      <c r="E49" s="3" t="s">
        <v>2</v>
      </c>
      <c r="F49" s="9" t="str">
        <f>VLOOKUP(Tableau2[[#This Row],[PLACE QUIMPER]],PointsClassement[],2,FALSE)</f>
        <v xml:space="preserve"> </v>
      </c>
      <c r="G49" s="5" t="s">
        <v>2</v>
      </c>
      <c r="H49" s="9" t="str">
        <f>VLOOKUP(Tableau2[[#This Row],[PLACE RIEC]],PointsClassement[],2,FALSE)</f>
        <v xml:space="preserve"> </v>
      </c>
      <c r="I49" s="5"/>
      <c r="J49" s="4"/>
      <c r="K49" s="5"/>
      <c r="L49" s="4"/>
      <c r="M49" s="5"/>
      <c r="N49" s="4"/>
      <c r="O49" s="5"/>
      <c r="P49" s="4"/>
      <c r="Q49" s="5"/>
      <c r="R49" s="6"/>
      <c r="S49" s="7"/>
      <c r="T49" s="8">
        <f t="shared" si="1"/>
        <v>0</v>
      </c>
    </row>
    <row r="50" spans="1:20" x14ac:dyDescent="0.3">
      <c r="A50">
        <v>45</v>
      </c>
      <c r="E50" s="3" t="s">
        <v>2</v>
      </c>
      <c r="F50" s="9" t="str">
        <f>VLOOKUP(Tableau2[[#This Row],[PLACE QUIMPER]],PointsClassement[],2,FALSE)</f>
        <v xml:space="preserve"> </v>
      </c>
      <c r="G50" s="5" t="s">
        <v>2</v>
      </c>
      <c r="H50" s="9" t="str">
        <f>VLOOKUP(Tableau2[[#This Row],[PLACE RIEC]],PointsClassement[],2,FALSE)</f>
        <v xml:space="preserve"> </v>
      </c>
      <c r="I50" s="5"/>
      <c r="J50" s="4"/>
      <c r="K50" s="5"/>
      <c r="L50" s="4"/>
      <c r="M50" s="5"/>
      <c r="N50" s="4"/>
      <c r="O50" s="5"/>
      <c r="P50" s="4"/>
      <c r="Q50" s="5"/>
      <c r="R50" s="6"/>
      <c r="S50" s="7"/>
      <c r="T50" s="8">
        <f t="shared" si="1"/>
        <v>0</v>
      </c>
    </row>
    <row r="51" spans="1:20" x14ac:dyDescent="0.3">
      <c r="A51">
        <v>46</v>
      </c>
      <c r="E51" s="3" t="s">
        <v>2</v>
      </c>
      <c r="F51" s="9" t="str">
        <f>VLOOKUP(Tableau2[[#This Row],[PLACE QUIMPER]],PointsClassement[],2,FALSE)</f>
        <v xml:space="preserve"> </v>
      </c>
      <c r="G51" s="5" t="s">
        <v>2</v>
      </c>
      <c r="H51" s="9" t="str">
        <f>VLOOKUP(Tableau2[[#This Row],[PLACE RIEC]],PointsClassement[],2,FALSE)</f>
        <v xml:space="preserve"> </v>
      </c>
      <c r="I51" s="5"/>
      <c r="J51" s="4"/>
      <c r="K51" s="5"/>
      <c r="L51" s="4"/>
      <c r="M51" s="5"/>
      <c r="N51" s="4"/>
      <c r="O51" s="5"/>
      <c r="P51" s="4"/>
      <c r="Q51" s="5"/>
      <c r="R51" s="6"/>
      <c r="S51" s="7"/>
      <c r="T51" s="8">
        <f t="shared" si="1"/>
        <v>0</v>
      </c>
    </row>
    <row r="52" spans="1:20" x14ac:dyDescent="0.3">
      <c r="A52">
        <v>47</v>
      </c>
      <c r="E52" s="3" t="s">
        <v>2</v>
      </c>
      <c r="F52" s="9" t="str">
        <f>VLOOKUP(Tableau2[[#This Row],[PLACE QUIMPER]],PointsClassement[],2,FALSE)</f>
        <v xml:space="preserve"> </v>
      </c>
      <c r="G52" s="5" t="s">
        <v>2</v>
      </c>
      <c r="H52" s="9" t="str">
        <f>VLOOKUP(Tableau2[[#This Row],[PLACE RIEC]],PointsClassement[],2,FALSE)</f>
        <v xml:space="preserve"> </v>
      </c>
      <c r="I52" s="5"/>
      <c r="J52" s="4"/>
      <c r="K52" s="5"/>
      <c r="L52" s="4"/>
      <c r="M52" s="5"/>
      <c r="N52" s="4"/>
      <c r="O52" s="5"/>
      <c r="P52" s="4"/>
      <c r="Q52" s="5"/>
      <c r="R52" s="6"/>
      <c r="S52" s="7"/>
      <c r="T52" s="8">
        <f t="shared" si="1"/>
        <v>0</v>
      </c>
    </row>
    <row r="53" spans="1:20" x14ac:dyDescent="0.3">
      <c r="A53">
        <v>48</v>
      </c>
      <c r="E53" s="3" t="s">
        <v>2</v>
      </c>
      <c r="F53" s="9" t="str">
        <f>VLOOKUP(Tableau2[[#This Row],[PLACE QUIMPER]],PointsClassement[],2,FALSE)</f>
        <v xml:space="preserve"> </v>
      </c>
      <c r="G53" s="5" t="s">
        <v>2</v>
      </c>
      <c r="H53" s="9" t="str">
        <f>VLOOKUP(Tableau2[[#This Row],[PLACE RIEC]],PointsClassement[],2,FALSE)</f>
        <v xml:space="preserve"> </v>
      </c>
      <c r="I53" s="5"/>
      <c r="J53" s="4"/>
      <c r="K53" s="5"/>
      <c r="L53" s="4"/>
      <c r="M53" s="5"/>
      <c r="N53" s="4"/>
      <c r="O53" s="5"/>
      <c r="P53" s="4"/>
      <c r="Q53" s="5"/>
      <c r="R53" s="6"/>
      <c r="S53" s="7"/>
      <c r="T53" s="8">
        <f t="shared" si="1"/>
        <v>0</v>
      </c>
    </row>
    <row r="54" spans="1:20" x14ac:dyDescent="0.3">
      <c r="A54">
        <v>49</v>
      </c>
      <c r="E54" s="3" t="s">
        <v>2</v>
      </c>
      <c r="F54" s="9" t="str">
        <f>VLOOKUP(Tableau2[[#This Row],[PLACE QUIMPER]],PointsClassement[],2,FALSE)</f>
        <v xml:space="preserve"> </v>
      </c>
      <c r="G54" s="5" t="s">
        <v>2</v>
      </c>
      <c r="H54" s="9" t="str">
        <f>VLOOKUP(Tableau2[[#This Row],[PLACE RIEC]],PointsClassement[],2,FALSE)</f>
        <v xml:space="preserve"> </v>
      </c>
      <c r="I54" s="5"/>
      <c r="J54" s="4"/>
      <c r="K54" s="5"/>
      <c r="L54" s="4"/>
      <c r="M54" s="5"/>
      <c r="N54" s="4"/>
      <c r="O54" s="5"/>
      <c r="P54" s="4"/>
      <c r="Q54" s="5"/>
      <c r="R54" s="6"/>
      <c r="S54" s="7"/>
      <c r="T54" s="8">
        <f t="shared" si="1"/>
        <v>0</v>
      </c>
    </row>
    <row r="55" spans="1:20" x14ac:dyDescent="0.3">
      <c r="A55">
        <v>50</v>
      </c>
      <c r="E55" s="3" t="s">
        <v>2</v>
      </c>
      <c r="F55" s="9" t="str">
        <f>VLOOKUP(Tableau2[[#This Row],[PLACE QUIMPER]],PointsClassement[],2,FALSE)</f>
        <v xml:space="preserve"> </v>
      </c>
      <c r="G55" s="5" t="s">
        <v>2</v>
      </c>
      <c r="H55" s="9" t="str">
        <f>VLOOKUP(Tableau2[[#This Row],[PLACE RIEC]],PointsClassement[],2,FALSE)</f>
        <v xml:space="preserve"> </v>
      </c>
      <c r="I55" s="5"/>
      <c r="J55" s="4"/>
      <c r="K55" s="5"/>
      <c r="L55" s="4"/>
      <c r="M55" s="5"/>
      <c r="N55" s="4"/>
      <c r="O55" s="5"/>
      <c r="P55" s="4"/>
      <c r="Q55" s="5"/>
      <c r="R55" s="6"/>
      <c r="S55" s="7"/>
      <c r="T55" s="8">
        <f t="shared" si="1"/>
        <v>0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pageSetUpPr fitToPage="1"/>
  </sheetPr>
  <dimension ref="A1:T30"/>
  <sheetViews>
    <sheetView workbookViewId="0">
      <selection activeCell="T9" sqref="A1:T9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4</v>
      </c>
    </row>
    <row r="3" spans="1:20" ht="21" x14ac:dyDescent="0.4">
      <c r="B3" s="2" t="s">
        <v>31</v>
      </c>
    </row>
    <row r="4" spans="1:20" x14ac:dyDescent="0.3">
      <c r="E4" s="34" t="s">
        <v>5</v>
      </c>
      <c r="F4" s="34"/>
      <c r="G4" s="34" t="s">
        <v>6</v>
      </c>
      <c r="H4" s="34"/>
      <c r="I4" s="34" t="s">
        <v>7</v>
      </c>
      <c r="J4" s="34"/>
      <c r="K4" s="34" t="s">
        <v>8</v>
      </c>
      <c r="L4" s="34"/>
      <c r="M4" s="34" t="s">
        <v>9</v>
      </c>
      <c r="N4" s="34"/>
      <c r="O4" s="34" t="s">
        <v>10</v>
      </c>
      <c r="P4" s="34"/>
      <c r="Q4" s="34" t="s">
        <v>11</v>
      </c>
      <c r="R4" s="34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380</v>
      </c>
      <c r="C6" t="s">
        <v>381</v>
      </c>
      <c r="D6" t="s">
        <v>382</v>
      </c>
      <c r="E6" s="3">
        <v>1</v>
      </c>
      <c r="F6" s="9">
        <f>VLOOKUP(Tableau24[[#This Row],[PLACE QUIMPER]],PointsClassement[],2,FALSE)</f>
        <v>100</v>
      </c>
      <c r="G6" s="5" t="s">
        <v>2</v>
      </c>
      <c r="H6" s="9" t="str">
        <f>VLOOKUP(Tableau24[[#This Row],[PLACE RIEC]],PointsClassement[],2,FALSE)</f>
        <v xml:space="preserve"> </v>
      </c>
      <c r="I6" s="5" t="s">
        <v>2</v>
      </c>
      <c r="J6" s="9" t="str">
        <f>VLOOKUP(Tableau24[[#This Row],[PLACE QUIMPERLE]],PointsClassement[],2,FALSE)</f>
        <v xml:space="preserve"> </v>
      </c>
      <c r="K6" s="5">
        <v>1</v>
      </c>
      <c r="L6" s="9">
        <f>VLOOKUP(Tableau24[[#This Row],[PLACE ERGUE]],PointsClassement[],2,FALSE)</f>
        <v>100</v>
      </c>
      <c r="M6" s="5" t="s">
        <v>2</v>
      </c>
      <c r="N6" s="9" t="str">
        <f>VLOOKUP(Tableau24[[#This Row],[PLACE TREGUNC]],PointsClassement[],2,FALSE)</f>
        <v xml:space="preserve"> </v>
      </c>
      <c r="O6" s="5" t="s">
        <v>2</v>
      </c>
      <c r="P6" s="9" t="str">
        <f>VLOOKUP(Tableau24[[#This Row],[PLACE SCAER]],PointsClassement[],2,FALSE)</f>
        <v xml:space="preserve"> </v>
      </c>
      <c r="Q6" s="5" t="s">
        <v>2</v>
      </c>
      <c r="R6" s="9" t="str">
        <f>VLOOKUP(Tableau24[[#This Row],[PLACE GOUEZEC]],PointsClassement[],2,FALSE)</f>
        <v xml:space="preserve"> </v>
      </c>
      <c r="S6" s="7">
        <v>0</v>
      </c>
      <c r="T6" s="8">
        <f t="shared" ref="T6:T30" si="0">SUM(F6,H6,J6,L6,N6,P6,R6,S6)</f>
        <v>200</v>
      </c>
    </row>
    <row r="7" spans="1:20" x14ac:dyDescent="0.3">
      <c r="A7">
        <v>2</v>
      </c>
      <c r="B7" t="s">
        <v>298</v>
      </c>
      <c r="C7" t="s">
        <v>166</v>
      </c>
      <c r="D7" t="s">
        <v>108</v>
      </c>
      <c r="E7" s="3" t="s">
        <v>2</v>
      </c>
      <c r="F7" s="9" t="str">
        <f>VLOOKUP(Tableau24[[#This Row],[PLACE QUIMPER]],PointsClassement[],2,FALSE)</f>
        <v xml:space="preserve"> </v>
      </c>
      <c r="G7" s="5" t="s">
        <v>2</v>
      </c>
      <c r="H7" s="9" t="str">
        <f>VLOOKUP(Tableau24[[#This Row],[PLACE RIEC]],PointsClassement[],2,FALSE)</f>
        <v xml:space="preserve"> </v>
      </c>
      <c r="I7" s="5" t="s">
        <v>2</v>
      </c>
      <c r="J7" s="9" t="str">
        <f>VLOOKUP(Tableau24[[#This Row],[PLACE QUIMPERLE]],PointsClassement[],2,FALSE)</f>
        <v xml:space="preserve"> </v>
      </c>
      <c r="K7" s="5" t="s">
        <v>2</v>
      </c>
      <c r="L7" s="9" t="str">
        <f>VLOOKUP(Tableau24[[#This Row],[PLACE ERGUE]],PointsClassement[],2,FALSE)</f>
        <v xml:space="preserve"> </v>
      </c>
      <c r="M7" s="5">
        <v>1</v>
      </c>
      <c r="N7" s="9">
        <f>VLOOKUP(Tableau24[[#This Row],[PLACE TREGUNC]],PointsClassement[],2,FALSE)</f>
        <v>100</v>
      </c>
      <c r="O7" s="5" t="s">
        <v>2</v>
      </c>
      <c r="P7" s="9" t="str">
        <f>VLOOKUP(Tableau24[[#This Row],[PLACE SCAER]],PointsClassement[],2,FALSE)</f>
        <v xml:space="preserve"> </v>
      </c>
      <c r="Q7" s="5" t="s">
        <v>2</v>
      </c>
      <c r="R7" s="9" t="str">
        <f>VLOOKUP(Tableau24[[#This Row],[PLACE GOUEZEC]],PointsClassement[],2,FALSE)</f>
        <v xml:space="preserve"> </v>
      </c>
      <c r="S7" s="7">
        <v>0</v>
      </c>
      <c r="T7" s="8">
        <f t="shared" si="0"/>
        <v>100</v>
      </c>
    </row>
    <row r="8" spans="1:20" x14ac:dyDescent="0.3">
      <c r="A8">
        <v>3</v>
      </c>
      <c r="B8" t="s">
        <v>271</v>
      </c>
      <c r="C8" t="s">
        <v>471</v>
      </c>
      <c r="E8" s="3" t="s">
        <v>2</v>
      </c>
      <c r="F8" s="9" t="str">
        <f>VLOOKUP(Tableau24[[#This Row],[PLACE QUIMPER]],PointsClassement[],2,FALSE)</f>
        <v xml:space="preserve"> </v>
      </c>
      <c r="G8" s="5" t="s">
        <v>2</v>
      </c>
      <c r="H8" s="9" t="str">
        <f>VLOOKUP(Tableau24[[#This Row],[PLACE RIEC]],PointsClassement[],2,FALSE)</f>
        <v xml:space="preserve"> </v>
      </c>
      <c r="I8" s="5" t="s">
        <v>2</v>
      </c>
      <c r="J8" s="9" t="str">
        <f>VLOOKUP(Tableau24[[#This Row],[PLACE QUIMPERLE]],PointsClassement[],2,FALSE)</f>
        <v xml:space="preserve"> </v>
      </c>
      <c r="K8" s="5">
        <v>2</v>
      </c>
      <c r="L8" s="9">
        <f>VLOOKUP(Tableau24[[#This Row],[PLACE ERGUE]],PointsClassement[],2,FALSE)</f>
        <v>95</v>
      </c>
      <c r="M8" s="5" t="s">
        <v>2</v>
      </c>
      <c r="N8" s="9" t="str">
        <f>VLOOKUP(Tableau24[[#This Row],[PLACE TREGUNC]],PointsClassement[],2,FALSE)</f>
        <v xml:space="preserve"> </v>
      </c>
      <c r="O8" s="5" t="s">
        <v>2</v>
      </c>
      <c r="P8" s="9" t="str">
        <f>VLOOKUP(Tableau24[[#This Row],[PLACE SCAER]],PointsClassement[],2,FALSE)</f>
        <v xml:space="preserve"> </v>
      </c>
      <c r="Q8" s="5" t="s">
        <v>2</v>
      </c>
      <c r="R8" s="9" t="str">
        <f>VLOOKUP(Tableau24[[#This Row],[PLACE GOUEZEC]],PointsClassement[],2,FALSE)</f>
        <v xml:space="preserve"> </v>
      </c>
      <c r="S8" s="7">
        <v>0</v>
      </c>
      <c r="T8" s="8">
        <f t="shared" si="0"/>
        <v>95</v>
      </c>
    </row>
    <row r="9" spans="1:20" x14ac:dyDescent="0.3">
      <c r="A9">
        <v>4</v>
      </c>
      <c r="B9" t="s">
        <v>383</v>
      </c>
      <c r="C9" t="s">
        <v>384</v>
      </c>
      <c r="D9" t="s">
        <v>95</v>
      </c>
      <c r="E9" s="3">
        <v>2</v>
      </c>
      <c r="F9" s="9">
        <f>VLOOKUP(Tableau24[[#This Row],[PLACE QUIMPER]],PointsClassement[],2,FALSE)</f>
        <v>95</v>
      </c>
      <c r="G9" s="5" t="s">
        <v>2</v>
      </c>
      <c r="H9" s="9" t="str">
        <f>VLOOKUP(Tableau24[[#This Row],[PLACE RIEC]],PointsClassement[],2,FALSE)</f>
        <v xml:space="preserve"> </v>
      </c>
      <c r="I9" s="5" t="s">
        <v>2</v>
      </c>
      <c r="J9" s="9" t="str">
        <f>VLOOKUP(Tableau24[[#This Row],[PLACE QUIMPERLE]],PointsClassement[],2,FALSE)</f>
        <v xml:space="preserve"> </v>
      </c>
      <c r="K9" s="5" t="s">
        <v>2</v>
      </c>
      <c r="L9" s="9" t="str">
        <f>VLOOKUP(Tableau24[[#This Row],[PLACE ERGUE]],PointsClassement[],2,FALSE)</f>
        <v xml:space="preserve"> </v>
      </c>
      <c r="M9" s="5" t="s">
        <v>2</v>
      </c>
      <c r="N9" s="9" t="str">
        <f>VLOOKUP(Tableau24[[#This Row],[PLACE TREGUNC]],PointsClassement[],2,FALSE)</f>
        <v xml:space="preserve"> </v>
      </c>
      <c r="O9" s="5" t="s">
        <v>2</v>
      </c>
      <c r="P9" s="9" t="str">
        <f>VLOOKUP(Tableau24[[#This Row],[PLACE SCAER]],PointsClassement[],2,FALSE)</f>
        <v xml:space="preserve"> </v>
      </c>
      <c r="Q9" s="5" t="s">
        <v>2</v>
      </c>
      <c r="R9" s="9" t="str">
        <f>VLOOKUP(Tableau24[[#This Row],[PLACE GOUEZEC]],PointsClassement[],2,FALSE)</f>
        <v xml:space="preserve"> </v>
      </c>
      <c r="S9" s="7">
        <v>0</v>
      </c>
      <c r="T9" s="8">
        <f t="shared" si="0"/>
        <v>95</v>
      </c>
    </row>
    <row r="10" spans="1:20" x14ac:dyDescent="0.3">
      <c r="A10">
        <v>5</v>
      </c>
      <c r="E10" s="3" t="s">
        <v>2</v>
      </c>
      <c r="F10" s="9" t="str">
        <f>VLOOKUP(Tableau24[[#This Row],[PLACE QUIMPER]],PointsClassement[],2,FALSE)</f>
        <v xml:space="preserve"> </v>
      </c>
      <c r="G10" s="5" t="s">
        <v>2</v>
      </c>
      <c r="H10" s="9" t="str">
        <f>VLOOKUP(Tableau24[[#This Row],[PLACE RIEC]],PointsClassement[],2,FALSE)</f>
        <v xml:space="preserve"> </v>
      </c>
      <c r="I10" s="5" t="s">
        <v>2</v>
      </c>
      <c r="J10" s="9" t="str">
        <f>VLOOKUP(Tableau24[[#This Row],[PLACE QUIMPERLE]],PointsClassement[],2,FALSE)</f>
        <v xml:space="preserve"> </v>
      </c>
      <c r="K10" s="5" t="s">
        <v>2</v>
      </c>
      <c r="L10" s="9" t="str">
        <f>VLOOKUP(Tableau24[[#This Row],[PLACE ERGUE]],PointsClassement[],2,FALSE)</f>
        <v xml:space="preserve"> </v>
      </c>
      <c r="M10" s="5" t="s">
        <v>2</v>
      </c>
      <c r="N10" s="9" t="str">
        <f>VLOOKUP(Tableau24[[#This Row],[PLACE TREGUNC]],PointsClassement[],2,FALSE)</f>
        <v xml:space="preserve"> </v>
      </c>
      <c r="O10" s="5" t="s">
        <v>2</v>
      </c>
      <c r="P10" s="9" t="str">
        <f>VLOOKUP(Tableau24[[#This Row],[PLACE SCAER]],PointsClassement[],2,FALSE)</f>
        <v xml:space="preserve"> </v>
      </c>
      <c r="Q10" s="5" t="s">
        <v>2</v>
      </c>
      <c r="R10" s="9" t="str">
        <f>VLOOKUP(Tableau24[[#This Row],[PLACE GOUEZEC]],PointsClassement[],2,FALSE)</f>
        <v xml:space="preserve"> </v>
      </c>
      <c r="S10" s="7"/>
      <c r="T10" s="8">
        <f t="shared" si="0"/>
        <v>0</v>
      </c>
    </row>
    <row r="11" spans="1:20" x14ac:dyDescent="0.3">
      <c r="A11">
        <v>6</v>
      </c>
      <c r="E11" s="3" t="s">
        <v>2</v>
      </c>
      <c r="F11" s="9" t="str">
        <f>VLOOKUP(Tableau24[[#This Row],[PLACE QUIMPER]],PointsClassement[],2,FALSE)</f>
        <v xml:space="preserve"> </v>
      </c>
      <c r="G11" s="5" t="s">
        <v>2</v>
      </c>
      <c r="H11" s="9" t="str">
        <f>VLOOKUP(Tableau24[[#This Row],[PLACE RIEC]],PointsClassement[],2,FALSE)</f>
        <v xml:space="preserve"> </v>
      </c>
      <c r="I11" s="5" t="s">
        <v>2</v>
      </c>
      <c r="J11" s="9" t="str">
        <f>VLOOKUP(Tableau24[[#This Row],[PLACE QUIMPERLE]],PointsClassement[],2,FALSE)</f>
        <v xml:space="preserve"> </v>
      </c>
      <c r="K11" s="5" t="s">
        <v>2</v>
      </c>
      <c r="L11" s="9" t="str">
        <f>VLOOKUP(Tableau24[[#This Row],[PLACE ERGUE]],PointsClassement[],2,FALSE)</f>
        <v xml:space="preserve"> </v>
      </c>
      <c r="M11" s="5" t="s">
        <v>2</v>
      </c>
      <c r="N11" s="9" t="str">
        <f>VLOOKUP(Tableau24[[#This Row],[PLACE TREGUNC]],PointsClassement[],2,FALSE)</f>
        <v xml:space="preserve"> </v>
      </c>
      <c r="O11" s="5" t="s">
        <v>2</v>
      </c>
      <c r="P11" s="9" t="str">
        <f>VLOOKUP(Tableau24[[#This Row],[PLACE SCAER]],PointsClassement[],2,FALSE)</f>
        <v xml:space="preserve"> </v>
      </c>
      <c r="Q11" s="5" t="s">
        <v>2</v>
      </c>
      <c r="R11" s="9" t="str">
        <f>VLOOKUP(Tableau24[[#This Row],[PLACE GOUEZEC]],PointsClassement[],2,FALSE)</f>
        <v xml:space="preserve"> </v>
      </c>
      <c r="S11" s="7"/>
      <c r="T11" s="8">
        <f t="shared" si="0"/>
        <v>0</v>
      </c>
    </row>
    <row r="12" spans="1:20" x14ac:dyDescent="0.3">
      <c r="A12">
        <v>7</v>
      </c>
      <c r="E12" s="3" t="s">
        <v>2</v>
      </c>
      <c r="F12" s="9" t="str">
        <f>VLOOKUP(Tableau24[[#This Row],[PLACE QUIMPER]],PointsClassement[],2,FALSE)</f>
        <v xml:space="preserve"> </v>
      </c>
      <c r="G12" s="5" t="s">
        <v>2</v>
      </c>
      <c r="H12" s="9" t="str">
        <f>VLOOKUP(Tableau24[[#This Row],[PLACE RIEC]],PointsClassement[],2,FALSE)</f>
        <v xml:space="preserve"> </v>
      </c>
      <c r="I12" s="5" t="s">
        <v>2</v>
      </c>
      <c r="J12" s="9" t="str">
        <f>VLOOKUP(Tableau24[[#This Row],[PLACE QUIMPERLE]],PointsClassement[],2,FALSE)</f>
        <v xml:space="preserve"> </v>
      </c>
      <c r="K12" s="5" t="s">
        <v>2</v>
      </c>
      <c r="L12" s="9" t="str">
        <f>VLOOKUP(Tableau24[[#This Row],[PLACE ERGUE]],PointsClassement[],2,FALSE)</f>
        <v xml:space="preserve"> </v>
      </c>
      <c r="M12" s="5" t="s">
        <v>2</v>
      </c>
      <c r="N12" s="9" t="str">
        <f>VLOOKUP(Tableau24[[#This Row],[PLACE TREGUNC]],PointsClassement[],2,FALSE)</f>
        <v xml:space="preserve"> </v>
      </c>
      <c r="O12" s="5" t="s">
        <v>2</v>
      </c>
      <c r="P12" s="9" t="str">
        <f>VLOOKUP(Tableau24[[#This Row],[PLACE SCAER]],PointsClassement[],2,FALSE)</f>
        <v xml:space="preserve"> </v>
      </c>
      <c r="Q12" s="5" t="s">
        <v>2</v>
      </c>
      <c r="R12" s="9" t="str">
        <f>VLOOKUP(Tableau24[[#This Row],[PLACE GOUEZEC]],PointsClassement[],2,FALSE)</f>
        <v xml:space="preserve"> </v>
      </c>
      <c r="S12" s="7"/>
      <c r="T12" s="8">
        <f t="shared" si="0"/>
        <v>0</v>
      </c>
    </row>
    <row r="13" spans="1:20" x14ac:dyDescent="0.3">
      <c r="A13">
        <v>8</v>
      </c>
      <c r="E13" s="3" t="s">
        <v>2</v>
      </c>
      <c r="F13" s="9" t="str">
        <f>VLOOKUP(Tableau24[[#This Row],[PLACE QUIMPER]],PointsClassement[],2,FALSE)</f>
        <v xml:space="preserve"> </v>
      </c>
      <c r="G13" s="5" t="s">
        <v>2</v>
      </c>
      <c r="H13" s="9" t="str">
        <f>VLOOKUP(Tableau24[[#This Row],[PLACE RIEC]],PointsClassement[],2,FALSE)</f>
        <v xml:space="preserve"> </v>
      </c>
      <c r="I13" s="5" t="s">
        <v>2</v>
      </c>
      <c r="J13" s="9" t="str">
        <f>VLOOKUP(Tableau24[[#This Row],[PLACE QUIMPERLE]],PointsClassement[],2,FALSE)</f>
        <v xml:space="preserve"> </v>
      </c>
      <c r="K13" s="5" t="s">
        <v>2</v>
      </c>
      <c r="L13" s="9" t="str">
        <f>VLOOKUP(Tableau24[[#This Row],[PLACE ERGUE]],PointsClassement[],2,FALSE)</f>
        <v xml:space="preserve"> </v>
      </c>
      <c r="M13" s="5" t="s">
        <v>2</v>
      </c>
      <c r="N13" s="9" t="str">
        <f>VLOOKUP(Tableau24[[#This Row],[PLACE TREGUNC]],PointsClassement[],2,FALSE)</f>
        <v xml:space="preserve"> </v>
      </c>
      <c r="O13" s="5" t="s">
        <v>2</v>
      </c>
      <c r="P13" s="9" t="str">
        <f>VLOOKUP(Tableau24[[#This Row],[PLACE SCAER]],PointsClassement[],2,FALSE)</f>
        <v xml:space="preserve"> </v>
      </c>
      <c r="Q13" s="5" t="s">
        <v>2</v>
      </c>
      <c r="R13" s="9" t="str">
        <f>VLOOKUP(Tableau24[[#This Row],[PLACE GOUEZEC]],PointsClassement[],2,FALSE)</f>
        <v xml:space="preserve"> </v>
      </c>
      <c r="S13" s="7"/>
      <c r="T13" s="8">
        <f t="shared" si="0"/>
        <v>0</v>
      </c>
    </row>
    <row r="14" spans="1:20" x14ac:dyDescent="0.3">
      <c r="A14">
        <v>9</v>
      </c>
      <c r="E14" s="3" t="s">
        <v>2</v>
      </c>
      <c r="F14" s="9" t="str">
        <f>VLOOKUP(Tableau24[[#This Row],[PLACE QUIMPER]],PointsClassement[],2,FALSE)</f>
        <v xml:space="preserve"> </v>
      </c>
      <c r="G14" s="5" t="s">
        <v>2</v>
      </c>
      <c r="H14" s="9" t="str">
        <f>VLOOKUP(Tableau24[[#This Row],[PLACE RIEC]],PointsClassement[],2,FALSE)</f>
        <v xml:space="preserve"> </v>
      </c>
      <c r="I14" s="5" t="s">
        <v>2</v>
      </c>
      <c r="J14" s="9" t="str">
        <f>VLOOKUP(Tableau24[[#This Row],[PLACE QUIMPERLE]],PointsClassement[],2,FALSE)</f>
        <v xml:space="preserve"> </v>
      </c>
      <c r="K14" s="5" t="s">
        <v>2</v>
      </c>
      <c r="L14" s="9" t="str">
        <f>VLOOKUP(Tableau24[[#This Row],[PLACE ERGUE]],PointsClassement[],2,FALSE)</f>
        <v xml:space="preserve"> </v>
      </c>
      <c r="M14" s="5" t="s">
        <v>2</v>
      </c>
      <c r="N14" s="9" t="str">
        <f>VLOOKUP(Tableau24[[#This Row],[PLACE TREGUNC]],PointsClassement[],2,FALSE)</f>
        <v xml:space="preserve"> </v>
      </c>
      <c r="O14" s="5" t="s">
        <v>2</v>
      </c>
      <c r="P14" s="9" t="str">
        <f>VLOOKUP(Tableau24[[#This Row],[PLACE SCAER]],PointsClassement[],2,FALSE)</f>
        <v xml:space="preserve"> </v>
      </c>
      <c r="Q14" s="5" t="s">
        <v>2</v>
      </c>
      <c r="R14" s="9" t="str">
        <f>VLOOKUP(Tableau24[[#This Row],[PLACE GOUEZEC]],PointsClassement[],2,FALSE)</f>
        <v xml:space="preserve"> </v>
      </c>
      <c r="S14" s="7"/>
      <c r="T14" s="8">
        <f t="shared" si="0"/>
        <v>0</v>
      </c>
    </row>
    <row r="15" spans="1:20" x14ac:dyDescent="0.3">
      <c r="A15">
        <v>10</v>
      </c>
      <c r="E15" s="3" t="s">
        <v>2</v>
      </c>
      <c r="F15" s="9" t="str">
        <f>VLOOKUP(Tableau24[[#This Row],[PLACE QUIMPER]],PointsClassement[],2,FALSE)</f>
        <v xml:space="preserve"> </v>
      </c>
      <c r="G15" s="5" t="s">
        <v>2</v>
      </c>
      <c r="H15" s="9" t="str">
        <f>VLOOKUP(Tableau24[[#This Row],[PLACE RIEC]],PointsClassement[],2,FALSE)</f>
        <v xml:space="preserve"> </v>
      </c>
      <c r="I15" s="5" t="s">
        <v>2</v>
      </c>
      <c r="J15" s="9" t="str">
        <f>VLOOKUP(Tableau24[[#This Row],[PLACE QUIMPERLE]],PointsClassement[],2,FALSE)</f>
        <v xml:space="preserve"> </v>
      </c>
      <c r="K15" s="5" t="s">
        <v>2</v>
      </c>
      <c r="L15" s="9" t="str">
        <f>VLOOKUP(Tableau24[[#This Row],[PLACE ERGUE]],PointsClassement[],2,FALSE)</f>
        <v xml:space="preserve"> </v>
      </c>
      <c r="M15" s="5" t="s">
        <v>2</v>
      </c>
      <c r="N15" s="9" t="str">
        <f>VLOOKUP(Tableau24[[#This Row],[PLACE TREGUNC]],PointsClassement[],2,FALSE)</f>
        <v xml:space="preserve"> </v>
      </c>
      <c r="O15" s="5" t="s">
        <v>2</v>
      </c>
      <c r="P15" s="9" t="str">
        <f>VLOOKUP(Tableau24[[#This Row],[PLACE SCAER]],PointsClassement[],2,FALSE)</f>
        <v xml:space="preserve"> </v>
      </c>
      <c r="Q15" s="5" t="s">
        <v>2</v>
      </c>
      <c r="R15" s="9" t="str">
        <f>VLOOKUP(Tableau24[[#This Row],[PLACE GOUEZEC]],PointsClassement[],2,FALSE)</f>
        <v xml:space="preserve"> </v>
      </c>
      <c r="S15" s="7"/>
      <c r="T15" s="8">
        <f t="shared" si="0"/>
        <v>0</v>
      </c>
    </row>
    <row r="16" spans="1:20" x14ac:dyDescent="0.3">
      <c r="A16">
        <v>11</v>
      </c>
      <c r="E16" s="3" t="s">
        <v>2</v>
      </c>
      <c r="F16" s="9" t="str">
        <f>VLOOKUP(Tableau24[[#This Row],[PLACE QUIMPER]],PointsClassement[],2,FALSE)</f>
        <v xml:space="preserve"> </v>
      </c>
      <c r="G16" s="5" t="s">
        <v>2</v>
      </c>
      <c r="H16" s="9" t="str">
        <f>VLOOKUP(Tableau24[[#This Row],[PLACE RIEC]],PointsClassement[],2,FALSE)</f>
        <v xml:space="preserve"> </v>
      </c>
      <c r="I16" s="5" t="s">
        <v>2</v>
      </c>
      <c r="J16" s="9" t="str">
        <f>VLOOKUP(Tableau24[[#This Row],[PLACE QUIMPERLE]],PointsClassement[],2,FALSE)</f>
        <v xml:space="preserve"> </v>
      </c>
      <c r="K16" s="5" t="s">
        <v>2</v>
      </c>
      <c r="L16" s="9" t="str">
        <f>VLOOKUP(Tableau24[[#This Row],[PLACE ERGUE]],PointsClassement[],2,FALSE)</f>
        <v xml:space="preserve"> </v>
      </c>
      <c r="M16" s="5" t="s">
        <v>2</v>
      </c>
      <c r="N16" s="9" t="str">
        <f>VLOOKUP(Tableau24[[#This Row],[PLACE TREGUNC]],PointsClassement[],2,FALSE)</f>
        <v xml:space="preserve"> </v>
      </c>
      <c r="O16" s="5" t="s">
        <v>2</v>
      </c>
      <c r="P16" s="9" t="str">
        <f>VLOOKUP(Tableau24[[#This Row],[PLACE SCAER]],PointsClassement[],2,FALSE)</f>
        <v xml:space="preserve"> </v>
      </c>
      <c r="Q16" s="5" t="s">
        <v>2</v>
      </c>
      <c r="R16" s="9" t="str">
        <f>VLOOKUP(Tableau24[[#This Row],[PLACE GOUEZEC]],PointsClassement[],2,FALSE)</f>
        <v xml:space="preserve"> </v>
      </c>
      <c r="S16" s="7"/>
      <c r="T16" s="8">
        <f t="shared" si="0"/>
        <v>0</v>
      </c>
    </row>
    <row r="17" spans="1:20" x14ac:dyDescent="0.3">
      <c r="A17">
        <v>12</v>
      </c>
      <c r="E17" s="3" t="s">
        <v>2</v>
      </c>
      <c r="F17" s="9" t="str">
        <f>VLOOKUP(Tableau24[[#This Row],[PLACE QUIMPER]],PointsClassement[],2,FALSE)</f>
        <v xml:space="preserve"> </v>
      </c>
      <c r="G17" s="5" t="s">
        <v>2</v>
      </c>
      <c r="H17" s="9" t="str">
        <f>VLOOKUP(Tableau24[[#This Row],[PLACE RIEC]],PointsClassement[],2,FALSE)</f>
        <v xml:space="preserve"> </v>
      </c>
      <c r="I17" s="5" t="s">
        <v>2</v>
      </c>
      <c r="J17" s="9" t="str">
        <f>VLOOKUP(Tableau24[[#This Row],[PLACE QUIMPERLE]],PointsClassement[],2,FALSE)</f>
        <v xml:space="preserve"> </v>
      </c>
      <c r="K17" s="5" t="s">
        <v>2</v>
      </c>
      <c r="L17" s="9" t="str">
        <f>VLOOKUP(Tableau24[[#This Row],[PLACE ERGUE]],PointsClassement[],2,FALSE)</f>
        <v xml:space="preserve"> </v>
      </c>
      <c r="M17" s="5" t="s">
        <v>2</v>
      </c>
      <c r="N17" s="9" t="str">
        <f>VLOOKUP(Tableau24[[#This Row],[PLACE TREGUNC]],PointsClassement[],2,FALSE)</f>
        <v xml:space="preserve"> </v>
      </c>
      <c r="O17" s="5" t="s">
        <v>2</v>
      </c>
      <c r="P17" s="9" t="str">
        <f>VLOOKUP(Tableau24[[#This Row],[PLACE SCAER]],PointsClassement[],2,FALSE)</f>
        <v xml:space="preserve"> </v>
      </c>
      <c r="Q17" s="5" t="s">
        <v>2</v>
      </c>
      <c r="R17" s="9" t="str">
        <f>VLOOKUP(Tableau24[[#This Row],[PLACE GOUEZEC]],PointsClassement[],2,FALSE)</f>
        <v xml:space="preserve"> </v>
      </c>
      <c r="S17" s="7"/>
      <c r="T17" s="8">
        <f t="shared" si="0"/>
        <v>0</v>
      </c>
    </row>
    <row r="18" spans="1:20" x14ac:dyDescent="0.3">
      <c r="A18">
        <v>13</v>
      </c>
      <c r="E18" s="3" t="s">
        <v>2</v>
      </c>
      <c r="F18" s="9" t="str">
        <f>VLOOKUP(Tableau24[[#This Row],[PLACE QUIMPER]],PointsClassement[],2,FALSE)</f>
        <v xml:space="preserve"> </v>
      </c>
      <c r="G18" s="5" t="s">
        <v>2</v>
      </c>
      <c r="H18" s="9" t="str">
        <f>VLOOKUP(Tableau24[[#This Row],[PLACE RIEC]],PointsClassement[],2,FALSE)</f>
        <v xml:space="preserve"> </v>
      </c>
      <c r="I18" s="5" t="s">
        <v>2</v>
      </c>
      <c r="J18" s="9" t="str">
        <f>VLOOKUP(Tableau24[[#This Row],[PLACE QUIMPERLE]],PointsClassement[],2,FALSE)</f>
        <v xml:space="preserve"> </v>
      </c>
      <c r="K18" s="5" t="s">
        <v>2</v>
      </c>
      <c r="L18" s="9" t="str">
        <f>VLOOKUP(Tableau24[[#This Row],[PLACE ERGUE]],PointsClassement[],2,FALSE)</f>
        <v xml:space="preserve"> </v>
      </c>
      <c r="M18" s="5" t="s">
        <v>2</v>
      </c>
      <c r="N18" s="9" t="str">
        <f>VLOOKUP(Tableau24[[#This Row],[PLACE TREGUNC]],PointsClassement[],2,FALSE)</f>
        <v xml:space="preserve"> </v>
      </c>
      <c r="O18" s="5" t="s">
        <v>2</v>
      </c>
      <c r="P18" s="9" t="str">
        <f>VLOOKUP(Tableau24[[#This Row],[PLACE SCAER]],PointsClassement[],2,FALSE)</f>
        <v xml:space="preserve"> </v>
      </c>
      <c r="Q18" s="5" t="s">
        <v>2</v>
      </c>
      <c r="R18" s="9" t="str">
        <f>VLOOKUP(Tableau24[[#This Row],[PLACE GOUEZEC]],PointsClassement[],2,FALSE)</f>
        <v xml:space="preserve"> </v>
      </c>
      <c r="S18" s="7"/>
      <c r="T18" s="8">
        <f t="shared" si="0"/>
        <v>0</v>
      </c>
    </row>
    <row r="19" spans="1:20" x14ac:dyDescent="0.3">
      <c r="A19">
        <v>14</v>
      </c>
      <c r="E19" s="3" t="s">
        <v>2</v>
      </c>
      <c r="F19" s="9" t="str">
        <f>VLOOKUP(Tableau24[[#This Row],[PLACE QUIMPER]],PointsClassement[],2,FALSE)</f>
        <v xml:space="preserve"> </v>
      </c>
      <c r="G19" s="5" t="s">
        <v>2</v>
      </c>
      <c r="H19" s="9" t="str">
        <f>VLOOKUP(Tableau24[[#This Row],[PLACE RIEC]],PointsClassement[],2,FALSE)</f>
        <v xml:space="preserve"> </v>
      </c>
      <c r="I19" s="5" t="s">
        <v>2</v>
      </c>
      <c r="J19" s="9" t="str">
        <f>VLOOKUP(Tableau24[[#This Row],[PLACE QUIMPERLE]],PointsClassement[],2,FALSE)</f>
        <v xml:space="preserve"> </v>
      </c>
      <c r="K19" s="5" t="s">
        <v>2</v>
      </c>
      <c r="L19" s="9" t="str">
        <f>VLOOKUP(Tableau24[[#This Row],[PLACE ERGUE]],PointsClassement[],2,FALSE)</f>
        <v xml:space="preserve"> </v>
      </c>
      <c r="M19" s="5" t="s">
        <v>2</v>
      </c>
      <c r="N19" s="9" t="str">
        <f>VLOOKUP(Tableau24[[#This Row],[PLACE TREGUNC]],PointsClassement[],2,FALSE)</f>
        <v xml:space="preserve"> </v>
      </c>
      <c r="O19" s="5" t="s">
        <v>2</v>
      </c>
      <c r="P19" s="9" t="str">
        <f>VLOOKUP(Tableau24[[#This Row],[PLACE SCAER]],PointsClassement[],2,FALSE)</f>
        <v xml:space="preserve"> </v>
      </c>
      <c r="Q19" s="5" t="s">
        <v>2</v>
      </c>
      <c r="R19" s="9" t="str">
        <f>VLOOKUP(Tableau24[[#This Row],[PLACE GOUEZEC]],PointsClassement[],2,FALSE)</f>
        <v xml:space="preserve"> </v>
      </c>
      <c r="S19" s="7"/>
      <c r="T19" s="8">
        <f t="shared" si="0"/>
        <v>0</v>
      </c>
    </row>
    <row r="20" spans="1:20" x14ac:dyDescent="0.3">
      <c r="A20">
        <v>15</v>
      </c>
      <c r="E20" s="3" t="s">
        <v>2</v>
      </c>
      <c r="F20" s="9" t="str">
        <f>VLOOKUP(Tableau24[[#This Row],[PLACE QUIMPER]],PointsClassement[],2,FALSE)</f>
        <v xml:space="preserve"> </v>
      </c>
      <c r="G20" s="5" t="s">
        <v>2</v>
      </c>
      <c r="H20" s="9" t="str">
        <f>VLOOKUP(Tableau24[[#This Row],[PLACE RIEC]],PointsClassement[],2,FALSE)</f>
        <v xml:space="preserve"> </v>
      </c>
      <c r="I20" s="5" t="s">
        <v>2</v>
      </c>
      <c r="J20" s="9" t="str">
        <f>VLOOKUP(Tableau24[[#This Row],[PLACE QUIMPERLE]],PointsClassement[],2,FALSE)</f>
        <v xml:space="preserve"> </v>
      </c>
      <c r="K20" s="5" t="s">
        <v>2</v>
      </c>
      <c r="L20" s="9" t="str">
        <f>VLOOKUP(Tableau24[[#This Row],[PLACE ERGUE]],PointsClassement[],2,FALSE)</f>
        <v xml:space="preserve"> </v>
      </c>
      <c r="M20" s="5" t="s">
        <v>2</v>
      </c>
      <c r="N20" s="9" t="str">
        <f>VLOOKUP(Tableau24[[#This Row],[PLACE TREGUNC]],PointsClassement[],2,FALSE)</f>
        <v xml:space="preserve"> </v>
      </c>
      <c r="O20" s="5" t="s">
        <v>2</v>
      </c>
      <c r="P20" s="9" t="str">
        <f>VLOOKUP(Tableau24[[#This Row],[PLACE SCAER]],PointsClassement[],2,FALSE)</f>
        <v xml:space="preserve"> </v>
      </c>
      <c r="Q20" s="5" t="s">
        <v>2</v>
      </c>
      <c r="R20" s="9" t="str">
        <f>VLOOKUP(Tableau24[[#This Row],[PLACE GOUEZEC]],PointsClassement[],2,FALSE)</f>
        <v xml:space="preserve"> </v>
      </c>
      <c r="S20" s="7"/>
      <c r="T20" s="8">
        <f t="shared" si="0"/>
        <v>0</v>
      </c>
    </row>
    <row r="21" spans="1:20" x14ac:dyDescent="0.3">
      <c r="A21">
        <v>16</v>
      </c>
      <c r="E21" s="3" t="s">
        <v>2</v>
      </c>
      <c r="F21" s="9" t="str">
        <f>VLOOKUP(Tableau24[[#This Row],[PLACE QUIMPER]],PointsClassement[],2,FALSE)</f>
        <v xml:space="preserve"> </v>
      </c>
      <c r="G21" s="5" t="s">
        <v>2</v>
      </c>
      <c r="H21" s="9" t="str">
        <f>VLOOKUP(Tableau24[[#This Row],[PLACE RIEC]],PointsClassement[],2,FALSE)</f>
        <v xml:space="preserve"> </v>
      </c>
      <c r="I21" s="5" t="s">
        <v>2</v>
      </c>
      <c r="J21" s="9" t="str">
        <f>VLOOKUP(Tableau24[[#This Row],[PLACE QUIMPERLE]],PointsClassement[],2,FALSE)</f>
        <v xml:space="preserve"> </v>
      </c>
      <c r="K21" s="5" t="s">
        <v>2</v>
      </c>
      <c r="L21" s="9" t="str">
        <f>VLOOKUP(Tableau24[[#This Row],[PLACE ERGUE]],PointsClassement[],2,FALSE)</f>
        <v xml:space="preserve"> </v>
      </c>
      <c r="M21" s="5" t="s">
        <v>2</v>
      </c>
      <c r="N21" s="9" t="str">
        <f>VLOOKUP(Tableau24[[#This Row],[PLACE TREGUNC]],PointsClassement[],2,FALSE)</f>
        <v xml:space="preserve"> </v>
      </c>
      <c r="O21" s="5" t="s">
        <v>2</v>
      </c>
      <c r="P21" s="9" t="str">
        <f>VLOOKUP(Tableau24[[#This Row],[PLACE SCAER]],PointsClassement[],2,FALSE)</f>
        <v xml:space="preserve"> </v>
      </c>
      <c r="Q21" s="5" t="s">
        <v>2</v>
      </c>
      <c r="R21" s="9" t="str">
        <f>VLOOKUP(Tableau24[[#This Row],[PLACE GOUEZEC]],PointsClassement[],2,FALSE)</f>
        <v xml:space="preserve"> </v>
      </c>
      <c r="S21" s="7"/>
      <c r="T21" s="8">
        <f t="shared" si="0"/>
        <v>0</v>
      </c>
    </row>
    <row r="22" spans="1:20" x14ac:dyDescent="0.3">
      <c r="A22">
        <v>17</v>
      </c>
      <c r="E22" s="3" t="s">
        <v>2</v>
      </c>
      <c r="F22" s="9" t="str">
        <f>VLOOKUP(Tableau24[[#This Row],[PLACE QUIMPER]],PointsClassement[],2,FALSE)</f>
        <v xml:space="preserve"> </v>
      </c>
      <c r="G22" s="5" t="s">
        <v>2</v>
      </c>
      <c r="H22" s="9" t="str">
        <f>VLOOKUP(Tableau24[[#This Row],[PLACE RIEC]],PointsClassement[],2,FALSE)</f>
        <v xml:space="preserve"> </v>
      </c>
      <c r="I22" s="5" t="s">
        <v>2</v>
      </c>
      <c r="J22" s="9" t="str">
        <f>VLOOKUP(Tableau24[[#This Row],[PLACE QUIMPERLE]],PointsClassement[],2,FALSE)</f>
        <v xml:space="preserve"> </v>
      </c>
      <c r="K22" s="5" t="s">
        <v>2</v>
      </c>
      <c r="L22" s="9" t="str">
        <f>VLOOKUP(Tableau24[[#This Row],[PLACE ERGUE]],PointsClassement[],2,FALSE)</f>
        <v xml:space="preserve"> </v>
      </c>
      <c r="M22" s="5" t="s">
        <v>2</v>
      </c>
      <c r="N22" s="9" t="str">
        <f>VLOOKUP(Tableau24[[#This Row],[PLACE TREGUNC]],PointsClassement[],2,FALSE)</f>
        <v xml:space="preserve"> </v>
      </c>
      <c r="O22" s="5" t="s">
        <v>2</v>
      </c>
      <c r="P22" s="9" t="str">
        <f>VLOOKUP(Tableau24[[#This Row],[PLACE SCAER]],PointsClassement[],2,FALSE)</f>
        <v xml:space="preserve"> </v>
      </c>
      <c r="Q22" s="5" t="s">
        <v>2</v>
      </c>
      <c r="R22" s="9" t="str">
        <f>VLOOKUP(Tableau24[[#This Row],[PLACE GOUEZEC]],PointsClassement[],2,FALSE)</f>
        <v xml:space="preserve"> </v>
      </c>
      <c r="S22" s="7"/>
      <c r="T22" s="8">
        <f t="shared" si="0"/>
        <v>0</v>
      </c>
    </row>
    <row r="23" spans="1:20" x14ac:dyDescent="0.3">
      <c r="A23">
        <v>18</v>
      </c>
      <c r="E23" s="3" t="s">
        <v>2</v>
      </c>
      <c r="F23" s="9" t="str">
        <f>VLOOKUP(Tableau24[[#This Row],[PLACE QUIMPER]],PointsClassement[],2,FALSE)</f>
        <v xml:space="preserve"> </v>
      </c>
      <c r="G23" s="5" t="s">
        <v>2</v>
      </c>
      <c r="H23" s="9" t="str">
        <f>VLOOKUP(Tableau24[[#This Row],[PLACE RIEC]],PointsClassement[],2,FALSE)</f>
        <v xml:space="preserve"> </v>
      </c>
      <c r="I23" s="5" t="s">
        <v>2</v>
      </c>
      <c r="J23" s="9" t="str">
        <f>VLOOKUP(Tableau24[[#This Row],[PLACE QUIMPERLE]],PointsClassement[],2,FALSE)</f>
        <v xml:space="preserve"> </v>
      </c>
      <c r="K23" s="5" t="s">
        <v>2</v>
      </c>
      <c r="L23" s="9" t="str">
        <f>VLOOKUP(Tableau24[[#This Row],[PLACE ERGUE]],PointsClassement[],2,FALSE)</f>
        <v xml:space="preserve"> </v>
      </c>
      <c r="M23" s="5" t="s">
        <v>2</v>
      </c>
      <c r="N23" s="9" t="str">
        <f>VLOOKUP(Tableau24[[#This Row],[PLACE TREGUNC]],PointsClassement[],2,FALSE)</f>
        <v xml:space="preserve"> </v>
      </c>
      <c r="O23" s="5" t="s">
        <v>2</v>
      </c>
      <c r="P23" s="9" t="str">
        <f>VLOOKUP(Tableau24[[#This Row],[PLACE SCAER]],PointsClassement[],2,FALSE)</f>
        <v xml:space="preserve"> </v>
      </c>
      <c r="Q23" s="5" t="s">
        <v>2</v>
      </c>
      <c r="R23" s="9" t="str">
        <f>VLOOKUP(Tableau24[[#This Row],[PLACE GOUEZEC]],PointsClassement[],2,FALSE)</f>
        <v xml:space="preserve"> </v>
      </c>
      <c r="S23" s="7"/>
      <c r="T23" s="8">
        <f t="shared" si="0"/>
        <v>0</v>
      </c>
    </row>
    <row r="24" spans="1:20" x14ac:dyDescent="0.3">
      <c r="A24">
        <v>19</v>
      </c>
      <c r="B24" t="s">
        <v>2</v>
      </c>
      <c r="E24" s="3" t="s">
        <v>2</v>
      </c>
      <c r="F24" s="9" t="str">
        <f>VLOOKUP(Tableau24[[#This Row],[PLACE QUIMPER]],PointsClassement[],2,FALSE)</f>
        <v xml:space="preserve"> </v>
      </c>
      <c r="G24" s="5" t="s">
        <v>2</v>
      </c>
      <c r="H24" s="9" t="str">
        <f>VLOOKUP(Tableau24[[#This Row],[PLACE RIEC]],PointsClassement[],2,FALSE)</f>
        <v xml:space="preserve"> </v>
      </c>
      <c r="I24" s="5" t="s">
        <v>2</v>
      </c>
      <c r="J24" s="9" t="str">
        <f>VLOOKUP(Tableau24[[#This Row],[PLACE QUIMPERLE]],PointsClassement[],2,FALSE)</f>
        <v xml:space="preserve"> </v>
      </c>
      <c r="K24" s="5" t="s">
        <v>2</v>
      </c>
      <c r="L24" s="9" t="str">
        <f>VLOOKUP(Tableau24[[#This Row],[PLACE ERGUE]],PointsClassement[],2,FALSE)</f>
        <v xml:space="preserve"> </v>
      </c>
      <c r="M24" s="5" t="s">
        <v>2</v>
      </c>
      <c r="N24" s="9" t="str">
        <f>VLOOKUP(Tableau24[[#This Row],[PLACE TREGUNC]],PointsClassement[],2,FALSE)</f>
        <v xml:space="preserve"> </v>
      </c>
      <c r="O24" s="5" t="s">
        <v>2</v>
      </c>
      <c r="P24" s="9" t="str">
        <f>VLOOKUP(Tableau24[[#This Row],[PLACE SCAER]],PointsClassement[],2,FALSE)</f>
        <v xml:space="preserve"> </v>
      </c>
      <c r="Q24" s="5" t="s">
        <v>2</v>
      </c>
      <c r="R24" s="9" t="str">
        <f>VLOOKUP(Tableau24[[#This Row],[PLACE GOUEZEC]],PointsClassement[],2,FALSE)</f>
        <v xml:space="preserve"> </v>
      </c>
      <c r="S24" s="7"/>
      <c r="T24" s="8">
        <f t="shared" si="0"/>
        <v>0</v>
      </c>
    </row>
    <row r="25" spans="1:20" x14ac:dyDescent="0.3">
      <c r="A25">
        <v>20</v>
      </c>
      <c r="E25" s="3" t="s">
        <v>2</v>
      </c>
      <c r="F25" s="9" t="str">
        <f>VLOOKUP(Tableau24[[#This Row],[PLACE QUIMPER]],PointsClassement[],2,FALSE)</f>
        <v xml:space="preserve"> </v>
      </c>
      <c r="G25" s="5" t="s">
        <v>2</v>
      </c>
      <c r="H25" s="9" t="str">
        <f>VLOOKUP(Tableau24[[#This Row],[PLACE RIEC]],PointsClassement[],2,FALSE)</f>
        <v xml:space="preserve"> </v>
      </c>
      <c r="I25" s="5" t="s">
        <v>2</v>
      </c>
      <c r="J25" s="9" t="str">
        <f>VLOOKUP(Tableau24[[#This Row],[PLACE QUIMPERLE]],PointsClassement[],2,FALSE)</f>
        <v xml:space="preserve"> </v>
      </c>
      <c r="K25" s="5" t="s">
        <v>2</v>
      </c>
      <c r="L25" s="9" t="str">
        <f>VLOOKUP(Tableau24[[#This Row],[PLACE ERGUE]],PointsClassement[],2,FALSE)</f>
        <v xml:space="preserve"> </v>
      </c>
      <c r="M25" s="5" t="s">
        <v>2</v>
      </c>
      <c r="N25" s="9" t="str">
        <f>VLOOKUP(Tableau24[[#This Row],[PLACE TREGUNC]],PointsClassement[],2,FALSE)</f>
        <v xml:space="preserve"> </v>
      </c>
      <c r="O25" s="5" t="s">
        <v>2</v>
      </c>
      <c r="P25" s="9" t="str">
        <f>VLOOKUP(Tableau24[[#This Row],[PLACE SCAER]],PointsClassement[],2,FALSE)</f>
        <v xml:space="preserve"> </v>
      </c>
      <c r="Q25" s="5" t="s">
        <v>2</v>
      </c>
      <c r="R25" s="9" t="str">
        <f>VLOOKUP(Tableau24[[#This Row],[PLACE GOUEZEC]],PointsClassement[],2,FALSE)</f>
        <v xml:space="preserve"> </v>
      </c>
      <c r="S25" s="7"/>
      <c r="T25" s="8">
        <f t="shared" si="0"/>
        <v>0</v>
      </c>
    </row>
    <row r="26" spans="1:20" x14ac:dyDescent="0.3">
      <c r="A26">
        <v>21</v>
      </c>
      <c r="E26" s="3" t="s">
        <v>2</v>
      </c>
      <c r="F26" s="9" t="str">
        <f>VLOOKUP(Tableau24[[#This Row],[PLACE QUIMPER]],PointsClassement[],2,FALSE)</f>
        <v xml:space="preserve"> </v>
      </c>
      <c r="G26" s="5" t="s">
        <v>2</v>
      </c>
      <c r="H26" s="9" t="str">
        <f>VLOOKUP(Tableau24[[#This Row],[PLACE RIEC]],PointsClassement[],2,FALSE)</f>
        <v xml:space="preserve"> </v>
      </c>
      <c r="I26" s="5" t="s">
        <v>2</v>
      </c>
      <c r="J26" s="9" t="str">
        <f>VLOOKUP(Tableau24[[#This Row],[PLACE QUIMPERLE]],PointsClassement[],2,FALSE)</f>
        <v xml:space="preserve"> </v>
      </c>
      <c r="K26" s="5" t="s">
        <v>2</v>
      </c>
      <c r="L26" s="9" t="str">
        <f>VLOOKUP(Tableau24[[#This Row],[PLACE ERGUE]],PointsClassement[],2,FALSE)</f>
        <v xml:space="preserve"> </v>
      </c>
      <c r="M26" s="5" t="s">
        <v>2</v>
      </c>
      <c r="N26" s="9" t="str">
        <f>VLOOKUP(Tableau24[[#This Row],[PLACE TREGUNC]],PointsClassement[],2,FALSE)</f>
        <v xml:space="preserve"> </v>
      </c>
      <c r="O26" s="5" t="s">
        <v>2</v>
      </c>
      <c r="P26" s="9" t="str">
        <f>VLOOKUP(Tableau24[[#This Row],[PLACE SCAER]],PointsClassement[],2,FALSE)</f>
        <v xml:space="preserve"> </v>
      </c>
      <c r="Q26" s="5" t="s">
        <v>2</v>
      </c>
      <c r="R26" s="9" t="str">
        <f>VLOOKUP(Tableau24[[#This Row],[PLACE GOUEZEC]],PointsClassement[],2,FALSE)</f>
        <v xml:space="preserve"> </v>
      </c>
      <c r="S26" s="7"/>
      <c r="T26" s="8">
        <f t="shared" si="0"/>
        <v>0</v>
      </c>
    </row>
    <row r="27" spans="1:20" x14ac:dyDescent="0.3">
      <c r="A27">
        <v>22</v>
      </c>
      <c r="E27" s="3" t="s">
        <v>2</v>
      </c>
      <c r="F27" s="9" t="str">
        <f>VLOOKUP(Tableau24[[#This Row],[PLACE QUIMPER]],PointsClassement[],2,FALSE)</f>
        <v xml:space="preserve"> </v>
      </c>
      <c r="G27" s="5" t="s">
        <v>2</v>
      </c>
      <c r="H27" s="9" t="str">
        <f>VLOOKUP(Tableau24[[#This Row],[PLACE RIEC]],PointsClassement[],2,FALSE)</f>
        <v xml:space="preserve"> </v>
      </c>
      <c r="I27" s="5" t="s">
        <v>2</v>
      </c>
      <c r="J27" s="9" t="str">
        <f>VLOOKUP(Tableau24[[#This Row],[PLACE QUIMPERLE]],PointsClassement[],2,FALSE)</f>
        <v xml:space="preserve"> </v>
      </c>
      <c r="K27" s="5" t="s">
        <v>2</v>
      </c>
      <c r="L27" s="9" t="str">
        <f>VLOOKUP(Tableau24[[#This Row],[PLACE ERGUE]],PointsClassement[],2,FALSE)</f>
        <v xml:space="preserve"> </v>
      </c>
      <c r="M27" s="5" t="s">
        <v>2</v>
      </c>
      <c r="N27" s="9" t="str">
        <f>VLOOKUP(Tableau24[[#This Row],[PLACE TREGUNC]],PointsClassement[],2,FALSE)</f>
        <v xml:space="preserve"> </v>
      </c>
      <c r="O27" s="5" t="s">
        <v>2</v>
      </c>
      <c r="P27" s="9" t="str">
        <f>VLOOKUP(Tableau24[[#This Row],[PLACE SCAER]],PointsClassement[],2,FALSE)</f>
        <v xml:space="preserve"> </v>
      </c>
      <c r="Q27" s="5" t="s">
        <v>2</v>
      </c>
      <c r="R27" s="9" t="str">
        <f>VLOOKUP(Tableau24[[#This Row],[PLACE GOUEZEC]],PointsClassement[],2,FALSE)</f>
        <v xml:space="preserve"> </v>
      </c>
      <c r="S27" s="7"/>
      <c r="T27" s="8">
        <f t="shared" si="0"/>
        <v>0</v>
      </c>
    </row>
    <row r="28" spans="1:20" x14ac:dyDescent="0.3">
      <c r="A28">
        <v>23</v>
      </c>
      <c r="E28" s="3" t="s">
        <v>2</v>
      </c>
      <c r="F28" s="9" t="str">
        <f>VLOOKUP(Tableau24[[#This Row],[PLACE QUIMPER]],PointsClassement[],2,FALSE)</f>
        <v xml:space="preserve"> </v>
      </c>
      <c r="G28" s="5" t="s">
        <v>2</v>
      </c>
      <c r="H28" s="9" t="str">
        <f>VLOOKUP(Tableau24[[#This Row],[PLACE RIEC]],PointsClassement[],2,FALSE)</f>
        <v xml:space="preserve"> </v>
      </c>
      <c r="I28" s="5" t="s">
        <v>2</v>
      </c>
      <c r="J28" s="9" t="str">
        <f>VLOOKUP(Tableau24[[#This Row],[PLACE QUIMPERLE]],PointsClassement[],2,FALSE)</f>
        <v xml:space="preserve"> </v>
      </c>
      <c r="K28" s="5" t="s">
        <v>2</v>
      </c>
      <c r="L28" s="9" t="str">
        <f>VLOOKUP(Tableau24[[#This Row],[PLACE ERGUE]],PointsClassement[],2,FALSE)</f>
        <v xml:space="preserve"> </v>
      </c>
      <c r="M28" s="5" t="s">
        <v>2</v>
      </c>
      <c r="N28" s="9" t="str">
        <f>VLOOKUP(Tableau24[[#This Row],[PLACE TREGUNC]],PointsClassement[],2,FALSE)</f>
        <v xml:space="preserve"> </v>
      </c>
      <c r="O28" s="5" t="s">
        <v>2</v>
      </c>
      <c r="P28" s="9" t="str">
        <f>VLOOKUP(Tableau24[[#This Row],[PLACE SCAER]],PointsClassement[],2,FALSE)</f>
        <v xml:space="preserve"> </v>
      </c>
      <c r="Q28" s="5" t="s">
        <v>2</v>
      </c>
      <c r="R28" s="9" t="str">
        <f>VLOOKUP(Tableau24[[#This Row],[PLACE GOUEZEC]],PointsClassement[],2,FALSE)</f>
        <v xml:space="preserve"> </v>
      </c>
      <c r="S28" s="7"/>
      <c r="T28" s="8">
        <f t="shared" si="0"/>
        <v>0</v>
      </c>
    </row>
    <row r="29" spans="1:20" x14ac:dyDescent="0.3">
      <c r="A29">
        <v>24</v>
      </c>
      <c r="E29" s="3" t="s">
        <v>2</v>
      </c>
      <c r="F29" s="9" t="str">
        <f>VLOOKUP(Tableau24[[#This Row],[PLACE QUIMPER]],PointsClassement[],2,FALSE)</f>
        <v xml:space="preserve"> </v>
      </c>
      <c r="G29" s="5" t="s">
        <v>2</v>
      </c>
      <c r="H29" s="9" t="str">
        <f>VLOOKUP(Tableau24[[#This Row],[PLACE RIEC]],PointsClassement[],2,FALSE)</f>
        <v xml:space="preserve"> </v>
      </c>
      <c r="I29" s="5" t="s">
        <v>2</v>
      </c>
      <c r="J29" s="9" t="str">
        <f>VLOOKUP(Tableau24[[#This Row],[PLACE QUIMPERLE]],PointsClassement[],2,FALSE)</f>
        <v xml:space="preserve"> </v>
      </c>
      <c r="K29" s="5" t="s">
        <v>2</v>
      </c>
      <c r="L29" s="9" t="str">
        <f>VLOOKUP(Tableau24[[#This Row],[PLACE ERGUE]],PointsClassement[],2,FALSE)</f>
        <v xml:space="preserve"> </v>
      </c>
      <c r="M29" s="5" t="s">
        <v>2</v>
      </c>
      <c r="N29" s="9" t="str">
        <f>VLOOKUP(Tableau24[[#This Row],[PLACE TREGUNC]],PointsClassement[],2,FALSE)</f>
        <v xml:space="preserve"> </v>
      </c>
      <c r="O29" s="5" t="s">
        <v>2</v>
      </c>
      <c r="P29" s="9" t="str">
        <f>VLOOKUP(Tableau24[[#This Row],[PLACE SCAER]],PointsClassement[],2,FALSE)</f>
        <v xml:space="preserve"> </v>
      </c>
      <c r="Q29" s="5" t="s">
        <v>2</v>
      </c>
      <c r="R29" s="9" t="str">
        <f>VLOOKUP(Tableau24[[#This Row],[PLACE GOUEZEC]],PointsClassement[],2,FALSE)</f>
        <v xml:space="preserve"> </v>
      </c>
      <c r="S29" s="7"/>
      <c r="T29" s="8">
        <f t="shared" si="0"/>
        <v>0</v>
      </c>
    </row>
    <row r="30" spans="1:20" x14ac:dyDescent="0.3">
      <c r="A30">
        <v>25</v>
      </c>
      <c r="E30" s="3" t="s">
        <v>2</v>
      </c>
      <c r="F30" s="9" t="str">
        <f>VLOOKUP(Tableau24[[#This Row],[PLACE QUIMPER]],PointsClassement[],2,FALSE)</f>
        <v xml:space="preserve"> </v>
      </c>
      <c r="G30" s="5" t="s">
        <v>2</v>
      </c>
      <c r="H30" s="9" t="str">
        <f>VLOOKUP(Tableau24[[#This Row],[PLACE RIEC]],PointsClassement[],2,FALSE)</f>
        <v xml:space="preserve"> </v>
      </c>
      <c r="I30" s="5" t="s">
        <v>2</v>
      </c>
      <c r="J30" s="9" t="str">
        <f>VLOOKUP(Tableau24[[#This Row],[PLACE QUIMPERLE]],PointsClassement[],2,FALSE)</f>
        <v xml:space="preserve"> </v>
      </c>
      <c r="K30" s="5" t="s">
        <v>2</v>
      </c>
      <c r="L30" s="9" t="str">
        <f>VLOOKUP(Tableau24[[#This Row],[PLACE ERGUE]],PointsClassement[],2,FALSE)</f>
        <v xml:space="preserve"> </v>
      </c>
      <c r="M30" s="5" t="s">
        <v>2</v>
      </c>
      <c r="N30" s="9" t="str">
        <f>VLOOKUP(Tableau24[[#This Row],[PLACE TREGUNC]],PointsClassement[],2,FALSE)</f>
        <v xml:space="preserve"> </v>
      </c>
      <c r="O30" s="5" t="s">
        <v>2</v>
      </c>
      <c r="P30" s="9" t="str">
        <f>VLOOKUP(Tableau24[[#This Row],[PLACE SCAER]],PointsClassement[],2,FALSE)</f>
        <v xml:space="preserve"> </v>
      </c>
      <c r="Q30" s="5" t="s">
        <v>2</v>
      </c>
      <c r="R30" s="9" t="str">
        <f>VLOOKUP(Tableau24[[#This Row],[PLACE GOUEZEC]],PointsClassement[],2,FALSE)</f>
        <v xml:space="preserve"> </v>
      </c>
      <c r="S30" s="7"/>
      <c r="T30" s="8">
        <f t="shared" si="0"/>
        <v>0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pageSetUpPr fitToPage="1"/>
  </sheetPr>
  <dimension ref="A1:T200"/>
  <sheetViews>
    <sheetView topLeftCell="A8" workbookViewId="0">
      <selection sqref="A1:T35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32</v>
      </c>
    </row>
    <row r="3" spans="1:20" ht="21" x14ac:dyDescent="0.4">
      <c r="B3" s="2"/>
    </row>
    <row r="4" spans="1:20" x14ac:dyDescent="0.3">
      <c r="E4" s="33" t="s">
        <v>5</v>
      </c>
      <c r="F4" s="33"/>
      <c r="G4" s="33" t="s">
        <v>6</v>
      </c>
      <c r="H4" s="33"/>
      <c r="I4" s="33" t="s">
        <v>7</v>
      </c>
      <c r="J4" s="33"/>
      <c r="K4" s="33" t="s">
        <v>8</v>
      </c>
      <c r="L4" s="33"/>
      <c r="M4" s="33" t="s">
        <v>9</v>
      </c>
      <c r="N4" s="33"/>
      <c r="O4" s="33" t="s">
        <v>10</v>
      </c>
      <c r="P4" s="33"/>
      <c r="Q4" s="33" t="s">
        <v>11</v>
      </c>
      <c r="R4" s="33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83</v>
      </c>
      <c r="C6" t="s">
        <v>84</v>
      </c>
      <c r="D6" t="s">
        <v>85</v>
      </c>
      <c r="E6" s="3">
        <v>1</v>
      </c>
      <c r="F6" s="9">
        <f>VLOOKUP(Tableau25[[#This Row],[PLACE QUIMPER]],PointsClassement[],2,FALSE)</f>
        <v>100</v>
      </c>
      <c r="G6" s="5">
        <v>6</v>
      </c>
      <c r="H6" s="9">
        <f>VLOOKUP(Tableau25[[#This Row],[PLACE RIEC]],PointsClassement[],2,FALSE)</f>
        <v>75</v>
      </c>
      <c r="I6" s="5">
        <v>1</v>
      </c>
      <c r="J6" s="9">
        <f>VLOOKUP(Tableau25[[#This Row],[PLACE QUIMPERLE]],PointsClassement[],2,FALSE)</f>
        <v>100</v>
      </c>
      <c r="K6" s="5">
        <v>2</v>
      </c>
      <c r="L6" s="9">
        <f>VLOOKUP(Tableau25[[#This Row],[PLACE ERGUE]],PointsClassement[],2,FALSE)</f>
        <v>95</v>
      </c>
      <c r="M6" s="5">
        <v>2</v>
      </c>
      <c r="N6" s="9">
        <f>VLOOKUP(Tableau25[[#This Row],[PLACE TREGUNC]],PointsClassement[],2,FALSE)</f>
        <v>95</v>
      </c>
      <c r="O6" s="5" t="s">
        <v>2</v>
      </c>
      <c r="P6" s="9" t="str">
        <f>VLOOKUP(Tableau25[[#This Row],[PLACE SCAER]],PointsClassement[],2,FALSE)</f>
        <v xml:space="preserve"> </v>
      </c>
      <c r="Q6" s="5" t="s">
        <v>2</v>
      </c>
      <c r="R6" s="9" t="str">
        <f>VLOOKUP(Tableau25[[#This Row],[PLACE GOUEZEC]],PointsClassement[],2,FALSE)</f>
        <v xml:space="preserve"> </v>
      </c>
      <c r="S6" s="7"/>
      <c r="T6" s="8">
        <f t="shared" ref="T6:T37" si="0">SUM(F6,H6,J6,L6,N6,P6,R6,S6)</f>
        <v>465</v>
      </c>
    </row>
    <row r="7" spans="1:20" x14ac:dyDescent="0.3">
      <c r="A7">
        <v>2</v>
      </c>
      <c r="B7" t="s">
        <v>87</v>
      </c>
      <c r="C7" t="s">
        <v>88</v>
      </c>
      <c r="D7" t="s">
        <v>89</v>
      </c>
      <c r="E7" s="3">
        <v>3</v>
      </c>
      <c r="F7" s="9">
        <f>VLOOKUP(Tableau25[[#This Row],[PLACE QUIMPER]],PointsClassement[],2,FALSE)</f>
        <v>90</v>
      </c>
      <c r="G7" s="5">
        <v>5</v>
      </c>
      <c r="H7" s="9">
        <f>VLOOKUP(Tableau25[[#This Row],[PLACE RIEC]],PointsClassement[],2,FALSE)</f>
        <v>80</v>
      </c>
      <c r="I7" s="5">
        <v>2</v>
      </c>
      <c r="J7" s="9">
        <f>VLOOKUP(Tableau25[[#This Row],[PLACE QUIMPERLE]],PointsClassement[],2,FALSE)</f>
        <v>95</v>
      </c>
      <c r="K7" s="5">
        <v>5</v>
      </c>
      <c r="L7" s="9">
        <f>VLOOKUP(Tableau25[[#This Row],[PLACE ERGUE]],PointsClassement[],2,FALSE)</f>
        <v>80</v>
      </c>
      <c r="M7" s="5">
        <v>4</v>
      </c>
      <c r="N7" s="9">
        <f>VLOOKUP(Tableau25[[#This Row],[PLACE TREGUNC]],PointsClassement[],2,FALSE)</f>
        <v>85</v>
      </c>
      <c r="O7" s="5" t="s">
        <v>2</v>
      </c>
      <c r="P7" s="9" t="str">
        <f>VLOOKUP(Tableau25[[#This Row],[PLACE SCAER]],PointsClassement[],2,FALSE)</f>
        <v xml:space="preserve"> </v>
      </c>
      <c r="Q7" s="5" t="s">
        <v>2</v>
      </c>
      <c r="R7" s="9" t="str">
        <f>VLOOKUP(Tableau25[[#This Row],[PLACE GOUEZEC]],PointsClassement[],2,FALSE)</f>
        <v xml:space="preserve"> </v>
      </c>
      <c r="S7" s="7"/>
      <c r="T7" s="8">
        <f t="shared" si="0"/>
        <v>430</v>
      </c>
    </row>
    <row r="8" spans="1:20" x14ac:dyDescent="0.3">
      <c r="A8">
        <v>3</v>
      </c>
      <c r="B8" t="s">
        <v>96</v>
      </c>
      <c r="C8" t="s">
        <v>97</v>
      </c>
      <c r="D8" t="s">
        <v>98</v>
      </c>
      <c r="E8" s="3">
        <v>7</v>
      </c>
      <c r="F8" s="9">
        <f>VLOOKUP(Tableau25[[#This Row],[PLACE QUIMPER]],PointsClassement[],2,FALSE)</f>
        <v>70</v>
      </c>
      <c r="G8" s="5">
        <v>7</v>
      </c>
      <c r="H8" s="9">
        <f>VLOOKUP(Tableau25[[#This Row],[PLACE RIEC]],PointsClassement[],2,FALSE)</f>
        <v>70</v>
      </c>
      <c r="I8" s="5">
        <v>5</v>
      </c>
      <c r="J8" s="9">
        <f>VLOOKUP(Tableau25[[#This Row],[PLACE QUIMPERLE]],PointsClassement[],2,FALSE)</f>
        <v>80</v>
      </c>
      <c r="K8" s="5">
        <v>4</v>
      </c>
      <c r="L8" s="9">
        <f>VLOOKUP(Tableau25[[#This Row],[PLACE ERGUE]],PointsClassement[],2,FALSE)</f>
        <v>85</v>
      </c>
      <c r="M8" s="5">
        <v>5</v>
      </c>
      <c r="N8" s="9">
        <f>VLOOKUP(Tableau25[[#This Row],[PLACE TREGUNC]],PointsClassement[],2,FALSE)</f>
        <v>80</v>
      </c>
      <c r="O8" s="5" t="s">
        <v>2</v>
      </c>
      <c r="P8" s="9" t="str">
        <f>VLOOKUP(Tableau25[[#This Row],[PLACE SCAER]],PointsClassement[],2,FALSE)</f>
        <v xml:space="preserve"> </v>
      </c>
      <c r="Q8" s="5" t="s">
        <v>2</v>
      </c>
      <c r="R8" s="9" t="str">
        <f>VLOOKUP(Tableau25[[#This Row],[PLACE GOUEZEC]],PointsClassement[],2,FALSE)</f>
        <v xml:space="preserve"> </v>
      </c>
      <c r="S8" s="7"/>
      <c r="T8" s="8">
        <f t="shared" si="0"/>
        <v>385</v>
      </c>
    </row>
    <row r="9" spans="1:20" x14ac:dyDescent="0.3">
      <c r="A9">
        <v>4</v>
      </c>
      <c r="B9" t="s">
        <v>75</v>
      </c>
      <c r="C9" t="s">
        <v>86</v>
      </c>
      <c r="D9" t="s">
        <v>77</v>
      </c>
      <c r="E9" s="3">
        <v>2</v>
      </c>
      <c r="F9" s="9">
        <f>VLOOKUP(Tableau25[[#This Row],[PLACE QUIMPER]],PointsClassement[],2,FALSE)</f>
        <v>95</v>
      </c>
      <c r="G9" s="5">
        <v>1</v>
      </c>
      <c r="H9" s="9">
        <f>VLOOKUP(Tableau25[[#This Row],[PLACE RIEC]],PointsClassement[],2,FALSE)</f>
        <v>100</v>
      </c>
      <c r="I9" s="5">
        <v>4</v>
      </c>
      <c r="J9" s="9">
        <f>VLOOKUP(Tableau25[[#This Row],[PLACE QUIMPERLE]],PointsClassement[],2,FALSE)</f>
        <v>85</v>
      </c>
      <c r="K9" s="5" t="s">
        <v>2</v>
      </c>
      <c r="L9" s="9" t="str">
        <f>VLOOKUP(Tableau25[[#This Row],[PLACE ERGUE]],PointsClassement[],2,FALSE)</f>
        <v xml:space="preserve"> </v>
      </c>
      <c r="M9" s="5">
        <v>3</v>
      </c>
      <c r="N9" s="9">
        <f>VLOOKUP(Tableau25[[#This Row],[PLACE TREGUNC]],PointsClassement[],2,FALSE)</f>
        <v>90</v>
      </c>
      <c r="O9" s="5" t="s">
        <v>2</v>
      </c>
      <c r="P9" s="9" t="str">
        <f>VLOOKUP(Tableau25[[#This Row],[PLACE SCAER]],PointsClassement[],2,FALSE)</f>
        <v xml:space="preserve"> </v>
      </c>
      <c r="Q9" s="5" t="s">
        <v>2</v>
      </c>
      <c r="R9" s="9" t="str">
        <f>VLOOKUP(Tableau25[[#This Row],[PLACE GOUEZEC]],PointsClassement[],2,FALSE)</f>
        <v xml:space="preserve"> </v>
      </c>
      <c r="S9" s="7">
        <v>0</v>
      </c>
      <c r="T9" s="8">
        <f t="shared" si="0"/>
        <v>370</v>
      </c>
    </row>
    <row r="10" spans="1:20" x14ac:dyDescent="0.3">
      <c r="A10">
        <v>5</v>
      </c>
      <c r="B10" t="s">
        <v>91</v>
      </c>
      <c r="C10" t="s">
        <v>92</v>
      </c>
      <c r="D10" t="s">
        <v>74</v>
      </c>
      <c r="E10" s="3">
        <v>5</v>
      </c>
      <c r="F10" s="9">
        <f>VLOOKUP(Tableau25[[#This Row],[PLACE QUIMPER]],PointsClassement[],2,FALSE)</f>
        <v>80</v>
      </c>
      <c r="G10" s="5">
        <v>3</v>
      </c>
      <c r="H10" s="9">
        <f>VLOOKUP(Tableau25[[#This Row],[PLACE RIEC]],PointsClassement[],2,FALSE)</f>
        <v>90</v>
      </c>
      <c r="I10" s="5" t="s">
        <v>3</v>
      </c>
      <c r="J10" s="9">
        <f>VLOOKUP(Tableau25[[#This Row],[PLACE QUIMPERLE]],PointsClassement[],2,FALSE)</f>
        <v>5</v>
      </c>
      <c r="K10" s="5">
        <v>6</v>
      </c>
      <c r="L10" s="9">
        <f>VLOOKUP(Tableau25[[#This Row],[PLACE ERGUE]],PointsClassement[],2,FALSE)</f>
        <v>75</v>
      </c>
      <c r="M10" s="5">
        <v>1</v>
      </c>
      <c r="N10" s="9">
        <f>VLOOKUP(Tableau25[[#This Row],[PLACE TREGUNC]],PointsClassement[],2,FALSE)</f>
        <v>100</v>
      </c>
      <c r="O10" s="5" t="s">
        <v>2</v>
      </c>
      <c r="P10" s="9" t="str">
        <f>VLOOKUP(Tableau25[[#This Row],[PLACE SCAER]],PointsClassement[],2,FALSE)</f>
        <v xml:space="preserve"> </v>
      </c>
      <c r="Q10" s="5" t="s">
        <v>2</v>
      </c>
      <c r="R10" s="9" t="str">
        <f>VLOOKUP(Tableau25[[#This Row],[PLACE GOUEZEC]],PointsClassement[],2,FALSE)</f>
        <v xml:space="preserve"> </v>
      </c>
      <c r="S10" s="7"/>
      <c r="T10" s="8">
        <f t="shared" si="0"/>
        <v>350</v>
      </c>
    </row>
    <row r="11" spans="1:20" x14ac:dyDescent="0.3">
      <c r="A11">
        <v>6</v>
      </c>
      <c r="B11" t="s">
        <v>81</v>
      </c>
      <c r="C11" t="s">
        <v>102</v>
      </c>
      <c r="D11" t="s">
        <v>103</v>
      </c>
      <c r="E11" s="3">
        <v>9</v>
      </c>
      <c r="F11" s="9">
        <f>VLOOKUP(Tableau25[[#This Row],[PLACE QUIMPER]],PointsClassement[],2,FALSE)</f>
        <v>60</v>
      </c>
      <c r="G11" s="5">
        <v>8</v>
      </c>
      <c r="H11" s="9">
        <f>VLOOKUP(Tableau25[[#This Row],[PLACE RIEC]],PointsClassement[],2,FALSE)</f>
        <v>65</v>
      </c>
      <c r="I11" s="5">
        <v>6</v>
      </c>
      <c r="J11" s="9">
        <f>VLOOKUP(Tableau25[[#This Row],[PLACE QUIMPERLE]],PointsClassement[],2,FALSE)</f>
        <v>75</v>
      </c>
      <c r="K11" s="5">
        <v>7</v>
      </c>
      <c r="L11" s="9">
        <f>VLOOKUP(Tableau25[[#This Row],[PLACE ERGUE]],PointsClassement[],2,FALSE)</f>
        <v>70</v>
      </c>
      <c r="M11" s="5">
        <v>6</v>
      </c>
      <c r="N11" s="9">
        <f>VLOOKUP(Tableau25[[#This Row],[PLACE TREGUNC]],PointsClassement[],2,FALSE)</f>
        <v>75</v>
      </c>
      <c r="O11" s="5" t="s">
        <v>2</v>
      </c>
      <c r="P11" s="9" t="str">
        <f>VLOOKUP(Tableau25[[#This Row],[PLACE SCAER]],PointsClassement[],2,FALSE)</f>
        <v xml:space="preserve"> </v>
      </c>
      <c r="Q11" s="5" t="s">
        <v>2</v>
      </c>
      <c r="R11" s="9" t="str">
        <f>VLOOKUP(Tableau25[[#This Row],[PLACE GOUEZEC]],PointsClassement[],2,FALSE)</f>
        <v xml:space="preserve"> </v>
      </c>
      <c r="S11" s="7"/>
      <c r="T11" s="8">
        <f t="shared" si="0"/>
        <v>345</v>
      </c>
    </row>
    <row r="12" spans="1:20" x14ac:dyDescent="0.3">
      <c r="A12">
        <v>7</v>
      </c>
      <c r="B12" t="s">
        <v>90</v>
      </c>
      <c r="C12" t="s">
        <v>79</v>
      </c>
      <c r="D12" t="s">
        <v>77</v>
      </c>
      <c r="E12" s="3">
        <v>4</v>
      </c>
      <c r="F12" s="9">
        <f>VLOOKUP(Tableau25[[#This Row],[PLACE QUIMPER]],PointsClassement[],2,FALSE)</f>
        <v>85</v>
      </c>
      <c r="G12" s="5">
        <v>2</v>
      </c>
      <c r="H12" s="9">
        <f>VLOOKUP(Tableau25[[#This Row],[PLACE RIEC]],PointsClassement[],2,FALSE)</f>
        <v>95</v>
      </c>
      <c r="I12" s="5">
        <v>3</v>
      </c>
      <c r="J12" s="9">
        <f>VLOOKUP(Tableau25[[#This Row],[PLACE QUIMPERLE]],PointsClassement[],2,FALSE)</f>
        <v>90</v>
      </c>
      <c r="K12" s="5" t="s">
        <v>2</v>
      </c>
      <c r="L12" s="9" t="str">
        <f>VLOOKUP(Tableau25[[#This Row],[PLACE ERGUE]],PointsClassement[],2,FALSE)</f>
        <v xml:space="preserve"> </v>
      </c>
      <c r="M12" s="5">
        <v>13</v>
      </c>
      <c r="N12" s="9">
        <f>VLOOKUP(Tableau25[[#This Row],[PLACE TREGUNC]],PointsClassement[],2,FALSE)</f>
        <v>40</v>
      </c>
      <c r="O12" s="5" t="s">
        <v>2</v>
      </c>
      <c r="P12" s="9" t="str">
        <f>VLOOKUP(Tableau25[[#This Row],[PLACE SCAER]],PointsClassement[],2,FALSE)</f>
        <v xml:space="preserve"> </v>
      </c>
      <c r="Q12" s="5" t="s">
        <v>2</v>
      </c>
      <c r="R12" s="9" t="str">
        <f>VLOOKUP(Tableau25[[#This Row],[PLACE GOUEZEC]],PointsClassement[],2,FALSE)</f>
        <v xml:space="preserve"> </v>
      </c>
      <c r="S12" s="7">
        <v>0</v>
      </c>
      <c r="T12" s="8">
        <f t="shared" si="0"/>
        <v>310</v>
      </c>
    </row>
    <row r="13" spans="1:20" x14ac:dyDescent="0.3">
      <c r="A13">
        <v>8</v>
      </c>
      <c r="B13" t="s">
        <v>110</v>
      </c>
      <c r="C13" t="s">
        <v>111</v>
      </c>
      <c r="D13" t="s">
        <v>112</v>
      </c>
      <c r="E13" s="3">
        <v>14</v>
      </c>
      <c r="F13" s="9">
        <f>VLOOKUP(Tableau25[[#This Row],[PLACE QUIMPER]],PointsClassement[],2,FALSE)</f>
        <v>35</v>
      </c>
      <c r="G13" s="5">
        <v>14</v>
      </c>
      <c r="H13" s="9">
        <f>VLOOKUP(Tableau25[[#This Row],[PLACE RIEC]],PointsClassement[],2,FALSE)</f>
        <v>35</v>
      </c>
      <c r="I13" s="5">
        <v>9</v>
      </c>
      <c r="J13" s="9">
        <f>VLOOKUP(Tableau25[[#This Row],[PLACE QUIMPERLE]],PointsClassement[],2,FALSE)</f>
        <v>60</v>
      </c>
      <c r="K13" s="5">
        <v>10</v>
      </c>
      <c r="L13" s="9">
        <f>VLOOKUP(Tableau25[[#This Row],[PLACE ERGUE]],PointsClassement[],2,FALSE)</f>
        <v>55</v>
      </c>
      <c r="M13" s="5">
        <v>8</v>
      </c>
      <c r="N13" s="9">
        <f>VLOOKUP(Tableau25[[#This Row],[PLACE TREGUNC]],PointsClassement[],2,FALSE)</f>
        <v>65</v>
      </c>
      <c r="O13" s="5" t="s">
        <v>2</v>
      </c>
      <c r="P13" s="9" t="str">
        <f>VLOOKUP(Tableau25[[#This Row],[PLACE SCAER]],PointsClassement[],2,FALSE)</f>
        <v xml:space="preserve"> </v>
      </c>
      <c r="Q13" s="5" t="s">
        <v>2</v>
      </c>
      <c r="R13" s="9" t="str">
        <f>VLOOKUP(Tableau25[[#This Row],[PLACE GOUEZEC]],PointsClassement[],2,FALSE)</f>
        <v xml:space="preserve"> </v>
      </c>
      <c r="S13" s="7"/>
      <c r="T13" s="8">
        <f t="shared" si="0"/>
        <v>250</v>
      </c>
    </row>
    <row r="14" spans="1:20" x14ac:dyDescent="0.3">
      <c r="A14">
        <v>9</v>
      </c>
      <c r="B14" t="s">
        <v>104</v>
      </c>
      <c r="C14" t="s">
        <v>105</v>
      </c>
      <c r="D14" t="s">
        <v>114</v>
      </c>
      <c r="E14" s="3">
        <v>10</v>
      </c>
      <c r="F14" s="9">
        <f>VLOOKUP(Tableau25[[#This Row],[PLACE QUIMPER]],PointsClassement[],2,FALSE)</f>
        <v>55</v>
      </c>
      <c r="G14" s="5">
        <v>9</v>
      </c>
      <c r="H14" s="9">
        <f>VLOOKUP(Tableau25[[#This Row],[PLACE RIEC]],PointsClassement[],2,FALSE)</f>
        <v>60</v>
      </c>
      <c r="I14" s="5">
        <v>7</v>
      </c>
      <c r="J14" s="9">
        <f>VLOOKUP(Tableau25[[#This Row],[PLACE QUIMPERLE]],PointsClassement[],2,FALSE)</f>
        <v>70</v>
      </c>
      <c r="K14" s="5">
        <v>9</v>
      </c>
      <c r="L14" s="9">
        <f>VLOOKUP(Tableau25[[#This Row],[PLACE ERGUE]],PointsClassement[],2,FALSE)</f>
        <v>60</v>
      </c>
      <c r="M14" s="5" t="s">
        <v>2</v>
      </c>
      <c r="N14" s="9" t="str">
        <f>VLOOKUP(Tableau25[[#This Row],[PLACE TREGUNC]],PointsClassement[],2,FALSE)</f>
        <v xml:space="preserve"> </v>
      </c>
      <c r="O14" s="5" t="s">
        <v>2</v>
      </c>
      <c r="P14" s="9" t="str">
        <f>VLOOKUP(Tableau25[[#This Row],[PLACE SCAER]],PointsClassement[],2,FALSE)</f>
        <v xml:space="preserve"> </v>
      </c>
      <c r="Q14" s="5" t="s">
        <v>2</v>
      </c>
      <c r="R14" s="9" t="str">
        <f>VLOOKUP(Tableau25[[#This Row],[PLACE GOUEZEC]],PointsClassement[],2,FALSE)</f>
        <v xml:space="preserve"> </v>
      </c>
      <c r="S14" s="7">
        <v>0</v>
      </c>
      <c r="T14" s="8">
        <f t="shared" si="0"/>
        <v>245</v>
      </c>
    </row>
    <row r="15" spans="1:20" x14ac:dyDescent="0.3">
      <c r="A15">
        <v>10</v>
      </c>
      <c r="B15" t="s">
        <v>113</v>
      </c>
      <c r="C15" t="s">
        <v>73</v>
      </c>
      <c r="D15" t="s">
        <v>114</v>
      </c>
      <c r="E15" s="3">
        <v>15</v>
      </c>
      <c r="F15" s="9">
        <f>VLOOKUP(Tableau25[[#This Row],[PLACE QUIMPER]],PointsClassement[],2,FALSE)</f>
        <v>30</v>
      </c>
      <c r="G15" s="5">
        <v>13</v>
      </c>
      <c r="H15" s="9">
        <f>VLOOKUP(Tableau25[[#This Row],[PLACE RIEC]],PointsClassement[],2,FALSE)</f>
        <v>40</v>
      </c>
      <c r="I15" s="5">
        <v>10</v>
      </c>
      <c r="J15" s="9">
        <f>VLOOKUP(Tableau25[[#This Row],[PLACE QUIMPERLE]],PointsClassement[],2,FALSE)</f>
        <v>55</v>
      </c>
      <c r="K15" s="5">
        <v>13</v>
      </c>
      <c r="L15" s="9">
        <f>VLOOKUP(Tableau25[[#This Row],[PLACE ERGUE]],PointsClassement[],2,FALSE)</f>
        <v>40</v>
      </c>
      <c r="M15" s="5">
        <v>9</v>
      </c>
      <c r="N15" s="9">
        <f>VLOOKUP(Tableau25[[#This Row],[PLACE TREGUNC]],PointsClassement[],2,FALSE)</f>
        <v>60</v>
      </c>
      <c r="O15" s="5" t="s">
        <v>2</v>
      </c>
      <c r="P15" s="9" t="str">
        <f>VLOOKUP(Tableau25[[#This Row],[PLACE SCAER]],PointsClassement[],2,FALSE)</f>
        <v xml:space="preserve"> </v>
      </c>
      <c r="Q15" s="5" t="s">
        <v>2</v>
      </c>
      <c r="R15" s="9" t="str">
        <f>VLOOKUP(Tableau25[[#This Row],[PLACE GOUEZEC]],PointsClassement[],2,FALSE)</f>
        <v xml:space="preserve"> </v>
      </c>
      <c r="S15" s="7"/>
      <c r="T15" s="8">
        <f t="shared" si="0"/>
        <v>225</v>
      </c>
    </row>
    <row r="16" spans="1:20" x14ac:dyDescent="0.3">
      <c r="A16">
        <v>11</v>
      </c>
      <c r="B16" t="s">
        <v>401</v>
      </c>
      <c r="C16" t="s">
        <v>402</v>
      </c>
      <c r="D16" t="s">
        <v>95</v>
      </c>
      <c r="E16" s="3" t="s">
        <v>2</v>
      </c>
      <c r="F16" s="9" t="str">
        <f>VLOOKUP(Tableau25[[#This Row],[PLACE QUIMPER]],PointsClassement[],2,FALSE)</f>
        <v xml:space="preserve"> </v>
      </c>
      <c r="G16" s="5">
        <v>12</v>
      </c>
      <c r="H16" s="9">
        <f>VLOOKUP(Tableau25[[#This Row],[PLACE RIEC]],PointsClassement[],2,FALSE)</f>
        <v>45</v>
      </c>
      <c r="I16" s="5">
        <v>8</v>
      </c>
      <c r="J16" s="9">
        <f>VLOOKUP(Tableau25[[#This Row],[PLACE QUIMPERLE]],PointsClassement[],2,FALSE)</f>
        <v>65</v>
      </c>
      <c r="K16" s="5">
        <v>11</v>
      </c>
      <c r="L16" s="9">
        <f>VLOOKUP(Tableau25[[#This Row],[PLACE ERGUE]],PointsClassement[],2,FALSE)</f>
        <v>50</v>
      </c>
      <c r="M16" s="5">
        <v>12</v>
      </c>
      <c r="N16" s="9">
        <f>VLOOKUP(Tableau25[[#This Row],[PLACE TREGUNC]],PointsClassement[],2,FALSE)</f>
        <v>45</v>
      </c>
      <c r="O16" s="5" t="s">
        <v>2</v>
      </c>
      <c r="P16" s="9" t="str">
        <f>VLOOKUP(Tableau25[[#This Row],[PLACE SCAER]],PointsClassement[],2,FALSE)</f>
        <v xml:space="preserve"> </v>
      </c>
      <c r="Q16" s="5" t="s">
        <v>2</v>
      </c>
      <c r="R16" s="9" t="str">
        <f>VLOOKUP(Tableau25[[#This Row],[PLACE GOUEZEC]],PointsClassement[],2,FALSE)</f>
        <v xml:space="preserve"> </v>
      </c>
      <c r="S16" s="7">
        <v>0</v>
      </c>
      <c r="T16" s="8">
        <f t="shared" si="0"/>
        <v>205</v>
      </c>
    </row>
    <row r="17" spans="1:20" x14ac:dyDescent="0.3">
      <c r="A17">
        <v>12</v>
      </c>
      <c r="B17" t="s">
        <v>93</v>
      </c>
      <c r="C17" t="s">
        <v>94</v>
      </c>
      <c r="D17" t="s">
        <v>95</v>
      </c>
      <c r="E17" s="3">
        <v>6</v>
      </c>
      <c r="F17" s="9">
        <f>VLOOKUP(Tableau25[[#This Row],[PLACE QUIMPER]],PointsClassement[],2,FALSE)</f>
        <v>75</v>
      </c>
      <c r="G17" s="5">
        <v>10</v>
      </c>
      <c r="H17" s="9">
        <f>VLOOKUP(Tableau25[[#This Row],[PLACE RIEC]],PointsClassement[],2,FALSE)</f>
        <v>55</v>
      </c>
      <c r="I17" s="5" t="s">
        <v>2</v>
      </c>
      <c r="J17" s="9" t="str">
        <f>VLOOKUP(Tableau25[[#This Row],[PLACE QUIMPERLE]],PointsClassement[],2,FALSE)</f>
        <v xml:space="preserve"> </v>
      </c>
      <c r="K17" s="5" t="s">
        <v>2</v>
      </c>
      <c r="L17" s="9" t="str">
        <f>VLOOKUP(Tableau25[[#This Row],[PLACE ERGUE]],PointsClassement[],2,FALSE)</f>
        <v xml:space="preserve"> </v>
      </c>
      <c r="M17" s="5">
        <v>11</v>
      </c>
      <c r="N17" s="9">
        <f>VLOOKUP(Tableau25[[#This Row],[PLACE TREGUNC]],PointsClassement[],2,FALSE)</f>
        <v>50</v>
      </c>
      <c r="O17" s="5" t="s">
        <v>2</v>
      </c>
      <c r="P17" s="9" t="str">
        <f>VLOOKUP(Tableau25[[#This Row],[PLACE SCAER]],PointsClassement[],2,FALSE)</f>
        <v xml:space="preserve"> </v>
      </c>
      <c r="Q17" s="5" t="s">
        <v>2</v>
      </c>
      <c r="R17" s="9" t="str">
        <f>VLOOKUP(Tableau25[[#This Row],[PLACE GOUEZEC]],PointsClassement[],2,FALSE)</f>
        <v xml:space="preserve"> </v>
      </c>
      <c r="S17" s="7">
        <v>0</v>
      </c>
      <c r="T17" s="8">
        <f t="shared" si="0"/>
        <v>180</v>
      </c>
    </row>
    <row r="18" spans="1:20" x14ac:dyDescent="0.3">
      <c r="A18">
        <v>13</v>
      </c>
      <c r="B18" t="s">
        <v>122</v>
      </c>
      <c r="C18" t="s">
        <v>123</v>
      </c>
      <c r="D18" t="s">
        <v>124</v>
      </c>
      <c r="E18" s="3">
        <v>11</v>
      </c>
      <c r="F18" s="9">
        <f>VLOOKUP(Tableau25[[#This Row],[PLACE QUIMPER]],PointsClassement[],2,FALSE)</f>
        <v>50</v>
      </c>
      <c r="G18" s="5" t="s">
        <v>2</v>
      </c>
      <c r="H18" s="9" t="str">
        <f>VLOOKUP(Tableau25[[#This Row],[PLACE RIEC]],PointsClassement[],2,FALSE)</f>
        <v xml:space="preserve"> </v>
      </c>
      <c r="I18" s="5" t="s">
        <v>2</v>
      </c>
      <c r="J18" s="9" t="str">
        <f>VLOOKUP(Tableau25[[#This Row],[PLACE QUIMPERLE]],PointsClassement[],2,FALSE)</f>
        <v xml:space="preserve"> </v>
      </c>
      <c r="K18" s="5">
        <v>8</v>
      </c>
      <c r="L18" s="9">
        <f>VLOOKUP(Tableau25[[#This Row],[PLACE ERGUE]],PointsClassement[],2,FALSE)</f>
        <v>65</v>
      </c>
      <c r="M18" s="5" t="s">
        <v>2</v>
      </c>
      <c r="N18" s="9" t="str">
        <f>VLOOKUP(Tableau25[[#This Row],[PLACE TREGUNC]],PointsClassement[],2,FALSE)</f>
        <v xml:space="preserve"> </v>
      </c>
      <c r="O18" s="5" t="s">
        <v>2</v>
      </c>
      <c r="P18" s="9" t="str">
        <f>VLOOKUP(Tableau25[[#This Row],[PLACE SCAER]],PointsClassement[],2,FALSE)</f>
        <v xml:space="preserve"> </v>
      </c>
      <c r="Q18" s="5" t="s">
        <v>2</v>
      </c>
      <c r="R18" s="9" t="str">
        <f>VLOOKUP(Tableau25[[#This Row],[PLACE GOUEZEC]],PointsClassement[],2,FALSE)</f>
        <v xml:space="preserve"> </v>
      </c>
      <c r="S18" s="7">
        <v>0</v>
      </c>
      <c r="T18" s="8">
        <f t="shared" si="0"/>
        <v>115</v>
      </c>
    </row>
    <row r="19" spans="1:20" x14ac:dyDescent="0.3">
      <c r="A19">
        <v>14</v>
      </c>
      <c r="B19" t="s">
        <v>106</v>
      </c>
      <c r="C19" t="s">
        <v>109</v>
      </c>
      <c r="D19" t="s">
        <v>108</v>
      </c>
      <c r="E19" s="3">
        <v>13</v>
      </c>
      <c r="F19" s="9">
        <f>VLOOKUP(Tableau25[[#This Row],[PLACE QUIMPER]],PointsClassement[],2,FALSE)</f>
        <v>40</v>
      </c>
      <c r="G19" s="5" t="s">
        <v>2</v>
      </c>
      <c r="H19" s="9" t="str">
        <f>VLOOKUP(Tableau25[[#This Row],[PLACE RIEC]],PointsClassement[],2,FALSE)</f>
        <v xml:space="preserve"> </v>
      </c>
      <c r="I19" s="5" t="s">
        <v>2</v>
      </c>
      <c r="J19" s="9" t="str">
        <f>VLOOKUP(Tableau25[[#This Row],[PLACE QUIMPERLE]],PointsClassement[],2,FALSE)</f>
        <v xml:space="preserve"> </v>
      </c>
      <c r="K19" s="5" t="s">
        <v>2</v>
      </c>
      <c r="L19" s="9" t="str">
        <f>VLOOKUP(Tableau25[[#This Row],[PLACE ERGUE]],PointsClassement[],2,FALSE)</f>
        <v xml:space="preserve"> </v>
      </c>
      <c r="M19" s="5">
        <v>7</v>
      </c>
      <c r="N19" s="9">
        <f>VLOOKUP(Tableau25[[#This Row],[PLACE TREGUNC]],PointsClassement[],2,FALSE)</f>
        <v>70</v>
      </c>
      <c r="O19" s="5" t="s">
        <v>2</v>
      </c>
      <c r="P19" s="9" t="str">
        <f>VLOOKUP(Tableau25[[#This Row],[PLACE SCAER]],PointsClassement[],2,FALSE)</f>
        <v xml:space="preserve"> </v>
      </c>
      <c r="Q19" s="5" t="s">
        <v>2</v>
      </c>
      <c r="R19" s="9" t="str">
        <f>VLOOKUP(Tableau25[[#This Row],[PLACE GOUEZEC]],PointsClassement[],2,FALSE)</f>
        <v xml:space="preserve"> </v>
      </c>
      <c r="S19" s="7">
        <v>0</v>
      </c>
      <c r="T19" s="8">
        <f t="shared" si="0"/>
        <v>110</v>
      </c>
    </row>
    <row r="20" spans="1:20" x14ac:dyDescent="0.3">
      <c r="A20">
        <v>15</v>
      </c>
      <c r="B20" t="s">
        <v>99</v>
      </c>
      <c r="C20" t="s">
        <v>100</v>
      </c>
      <c r="D20" t="s">
        <v>101</v>
      </c>
      <c r="E20" s="3">
        <v>8</v>
      </c>
      <c r="F20" s="9">
        <f>VLOOKUP(Tableau25[[#This Row],[PLACE QUIMPER]],PointsClassement[],2,FALSE)</f>
        <v>65</v>
      </c>
      <c r="G20" s="5" t="s">
        <v>2</v>
      </c>
      <c r="H20" s="9" t="str">
        <f>VLOOKUP(Tableau25[[#This Row],[PLACE RIEC]],PointsClassement[],2,FALSE)</f>
        <v xml:space="preserve"> </v>
      </c>
      <c r="I20" s="5" t="s">
        <v>2</v>
      </c>
      <c r="J20" s="9" t="str">
        <f>VLOOKUP(Tableau25[[#This Row],[PLACE QUIMPERLE]],PointsClassement[],2,FALSE)</f>
        <v xml:space="preserve"> </v>
      </c>
      <c r="K20" s="5">
        <v>12</v>
      </c>
      <c r="L20" s="9">
        <f>VLOOKUP(Tableau25[[#This Row],[PLACE ERGUE]],PointsClassement[],2,FALSE)</f>
        <v>45</v>
      </c>
      <c r="M20" s="5" t="s">
        <v>2</v>
      </c>
      <c r="N20" s="9" t="str">
        <f>VLOOKUP(Tableau25[[#This Row],[PLACE TREGUNC]],PointsClassement[],2,FALSE)</f>
        <v xml:space="preserve"> </v>
      </c>
      <c r="O20" s="5" t="s">
        <v>2</v>
      </c>
      <c r="P20" s="9" t="str">
        <f>VLOOKUP(Tableau25[[#This Row],[PLACE SCAER]],PointsClassement[],2,FALSE)</f>
        <v xml:space="preserve"> </v>
      </c>
      <c r="Q20" s="5" t="s">
        <v>2</v>
      </c>
      <c r="R20" s="9" t="str">
        <f>VLOOKUP(Tableau25[[#This Row],[PLACE GOUEZEC]],PointsClassement[],2,FALSE)</f>
        <v xml:space="preserve"> </v>
      </c>
      <c r="S20" s="7">
        <v>0</v>
      </c>
      <c r="T20" s="8">
        <f t="shared" si="0"/>
        <v>110</v>
      </c>
    </row>
    <row r="21" spans="1:20" x14ac:dyDescent="0.3">
      <c r="A21">
        <v>16</v>
      </c>
      <c r="B21" t="s">
        <v>106</v>
      </c>
      <c r="C21" t="s">
        <v>107</v>
      </c>
      <c r="D21" t="s">
        <v>108</v>
      </c>
      <c r="E21" s="3">
        <v>12</v>
      </c>
      <c r="F21" s="9">
        <f>VLOOKUP(Tableau25[[#This Row],[PLACE QUIMPER]],PointsClassement[],2,FALSE)</f>
        <v>45</v>
      </c>
      <c r="G21" s="5" t="s">
        <v>2</v>
      </c>
      <c r="H21" s="9" t="str">
        <f>VLOOKUP(Tableau25[[#This Row],[PLACE RIEC]],PointsClassement[],2,FALSE)</f>
        <v xml:space="preserve"> </v>
      </c>
      <c r="I21" s="5" t="s">
        <v>2</v>
      </c>
      <c r="J21" s="9" t="str">
        <f>VLOOKUP(Tableau25[[#This Row],[PLACE QUIMPERLE]],PointsClassement[],2,FALSE)</f>
        <v xml:space="preserve"> </v>
      </c>
      <c r="K21" s="5" t="s">
        <v>2</v>
      </c>
      <c r="L21" s="9" t="str">
        <f>VLOOKUP(Tableau25[[#This Row],[PLACE ERGUE]],PointsClassement[],2,FALSE)</f>
        <v xml:space="preserve"> </v>
      </c>
      <c r="M21" s="5">
        <v>10</v>
      </c>
      <c r="N21" s="9">
        <f>VLOOKUP(Tableau25[[#This Row],[PLACE TREGUNC]],PointsClassement[],2,FALSE)</f>
        <v>55</v>
      </c>
      <c r="O21" s="5" t="s">
        <v>2</v>
      </c>
      <c r="P21" s="9" t="str">
        <f>VLOOKUP(Tableau25[[#This Row],[PLACE SCAER]],PointsClassement[],2,FALSE)</f>
        <v xml:space="preserve"> </v>
      </c>
      <c r="Q21" s="5" t="s">
        <v>2</v>
      </c>
      <c r="R21" s="9" t="str">
        <f>VLOOKUP(Tableau25[[#This Row],[PLACE GOUEZEC]],PointsClassement[],2,FALSE)</f>
        <v xml:space="preserve"> </v>
      </c>
      <c r="S21" s="7">
        <v>0</v>
      </c>
      <c r="T21" s="8">
        <f t="shared" si="0"/>
        <v>100</v>
      </c>
    </row>
    <row r="22" spans="1:20" x14ac:dyDescent="0.3">
      <c r="A22">
        <v>17</v>
      </c>
      <c r="B22" t="s">
        <v>527</v>
      </c>
      <c r="C22" t="s">
        <v>148</v>
      </c>
      <c r="D22" t="s">
        <v>528</v>
      </c>
      <c r="E22" s="3" t="s">
        <v>2</v>
      </c>
      <c r="F22" s="9" t="str">
        <f>VLOOKUP(Tableau25[[#This Row],[PLACE QUIMPER]],PointsClassement[],2,FALSE)</f>
        <v xml:space="preserve"> </v>
      </c>
      <c r="G22" s="5" t="s">
        <v>2</v>
      </c>
      <c r="H22" s="9" t="str">
        <f>VLOOKUP(Tableau25[[#This Row],[PLACE RIEC]],PointsClassement[],2,FALSE)</f>
        <v xml:space="preserve"> </v>
      </c>
      <c r="I22" s="5" t="s">
        <v>2</v>
      </c>
      <c r="J22" s="9" t="str">
        <f>VLOOKUP(Tableau25[[#This Row],[PLACE QUIMPERLE]],PointsClassement[],2,FALSE)</f>
        <v xml:space="preserve"> </v>
      </c>
      <c r="K22" s="5">
        <v>1</v>
      </c>
      <c r="L22" s="9">
        <f>VLOOKUP(Tableau25[[#This Row],[PLACE ERGUE]],PointsClassement[],2,FALSE)</f>
        <v>100</v>
      </c>
      <c r="M22" s="5" t="s">
        <v>2</v>
      </c>
      <c r="N22" s="9" t="str">
        <f>VLOOKUP(Tableau25[[#This Row],[PLACE TREGUNC]],PointsClassement[],2,FALSE)</f>
        <v xml:space="preserve"> </v>
      </c>
      <c r="O22" s="5" t="s">
        <v>2</v>
      </c>
      <c r="P22" s="9" t="str">
        <f>VLOOKUP(Tableau25[[#This Row],[PLACE SCAER]],PointsClassement[],2,FALSE)</f>
        <v xml:space="preserve"> </v>
      </c>
      <c r="Q22" s="5" t="s">
        <v>2</v>
      </c>
      <c r="R22" s="9" t="str">
        <f>VLOOKUP(Tableau25[[#This Row],[PLACE GOUEZEC]],PointsClassement[],2,FALSE)</f>
        <v xml:space="preserve"> </v>
      </c>
      <c r="S22" s="7">
        <v>0</v>
      </c>
      <c r="T22" s="8">
        <f t="shared" si="0"/>
        <v>100</v>
      </c>
    </row>
    <row r="23" spans="1:20" x14ac:dyDescent="0.3">
      <c r="A23">
        <v>18</v>
      </c>
      <c r="B23" t="s">
        <v>529</v>
      </c>
      <c r="C23" t="s">
        <v>340</v>
      </c>
      <c r="D23" t="s">
        <v>85</v>
      </c>
      <c r="E23" s="3" t="s">
        <v>2</v>
      </c>
      <c r="F23" s="9" t="str">
        <f>VLOOKUP(Tableau25[[#This Row],[PLACE QUIMPER]],PointsClassement[],2,FALSE)</f>
        <v xml:space="preserve"> </v>
      </c>
      <c r="G23" s="5" t="s">
        <v>2</v>
      </c>
      <c r="H23" s="9" t="str">
        <f>VLOOKUP(Tableau25[[#This Row],[PLACE RIEC]],PointsClassement[],2,FALSE)</f>
        <v xml:space="preserve"> </v>
      </c>
      <c r="I23" s="5" t="s">
        <v>2</v>
      </c>
      <c r="J23" s="9" t="str">
        <f>VLOOKUP(Tableau25[[#This Row],[PLACE QUIMPERLE]],PointsClassement[],2,FALSE)</f>
        <v xml:space="preserve"> </v>
      </c>
      <c r="K23" s="5">
        <v>3</v>
      </c>
      <c r="L23" s="9">
        <f>VLOOKUP(Tableau25[[#This Row],[PLACE ERGUE]],PointsClassement[],2,FALSE)</f>
        <v>90</v>
      </c>
      <c r="M23" s="5" t="s">
        <v>2</v>
      </c>
      <c r="N23" s="9" t="str">
        <f>VLOOKUP(Tableau25[[#This Row],[PLACE TREGUNC]],PointsClassement[],2,FALSE)</f>
        <v xml:space="preserve"> </v>
      </c>
      <c r="O23" s="5" t="s">
        <v>2</v>
      </c>
      <c r="P23" s="9" t="str">
        <f>VLOOKUP(Tableau25[[#This Row],[PLACE SCAER]],PointsClassement[],2,FALSE)</f>
        <v xml:space="preserve"> </v>
      </c>
      <c r="Q23" s="5" t="s">
        <v>2</v>
      </c>
      <c r="R23" s="9" t="str">
        <f>VLOOKUP(Tableau25[[#This Row],[PLACE GOUEZEC]],PointsClassement[],2,FALSE)</f>
        <v xml:space="preserve"> </v>
      </c>
      <c r="S23" s="7">
        <v>0</v>
      </c>
      <c r="T23" s="8">
        <f t="shared" si="0"/>
        <v>90</v>
      </c>
    </row>
    <row r="24" spans="1:20" x14ac:dyDescent="0.3">
      <c r="A24">
        <v>19</v>
      </c>
      <c r="B24" t="s">
        <v>399</v>
      </c>
      <c r="C24" t="s">
        <v>400</v>
      </c>
      <c r="D24" t="s">
        <v>307</v>
      </c>
      <c r="E24" s="3" t="s">
        <v>2</v>
      </c>
      <c r="F24" s="9" t="str">
        <f>VLOOKUP(Tableau25[[#This Row],[PLACE QUIMPER]],PointsClassement[],2,FALSE)</f>
        <v xml:space="preserve"> </v>
      </c>
      <c r="G24" s="5">
        <v>11</v>
      </c>
      <c r="H24" s="9">
        <f>VLOOKUP(Tableau25[[#This Row],[PLACE RIEC]],PointsClassement[],2,FALSE)</f>
        <v>50</v>
      </c>
      <c r="I24" s="5" t="s">
        <v>2</v>
      </c>
      <c r="J24" s="9" t="str">
        <f>VLOOKUP(Tableau25[[#This Row],[PLACE QUIMPERLE]],PointsClassement[],2,FALSE)</f>
        <v xml:space="preserve"> </v>
      </c>
      <c r="K24" s="5">
        <v>14</v>
      </c>
      <c r="L24" s="9">
        <f>VLOOKUP(Tableau25[[#This Row],[PLACE ERGUE]],PointsClassement[],2,FALSE)</f>
        <v>35</v>
      </c>
      <c r="M24" s="5" t="s">
        <v>2</v>
      </c>
      <c r="N24" s="9" t="str">
        <f>VLOOKUP(Tableau25[[#This Row],[PLACE TREGUNC]],PointsClassement[],2,FALSE)</f>
        <v xml:space="preserve"> </v>
      </c>
      <c r="O24" s="5" t="s">
        <v>2</v>
      </c>
      <c r="P24" s="9" t="str">
        <f>VLOOKUP(Tableau25[[#This Row],[PLACE SCAER]],PointsClassement[],2,FALSE)</f>
        <v xml:space="preserve"> </v>
      </c>
      <c r="Q24" s="5" t="s">
        <v>2</v>
      </c>
      <c r="R24" s="9" t="str">
        <f>VLOOKUP(Tableau25[[#This Row],[PLACE GOUEZEC]],PointsClassement[],2,FALSE)</f>
        <v xml:space="preserve"> </v>
      </c>
      <c r="S24" s="7">
        <v>0</v>
      </c>
      <c r="T24" s="8">
        <f t="shared" si="0"/>
        <v>85</v>
      </c>
    </row>
    <row r="25" spans="1:20" x14ac:dyDescent="0.3">
      <c r="A25">
        <v>20</v>
      </c>
      <c r="B25" t="s">
        <v>397</v>
      </c>
      <c r="C25" t="s">
        <v>398</v>
      </c>
      <c r="D25" t="s">
        <v>287</v>
      </c>
      <c r="E25" s="3" t="s">
        <v>2</v>
      </c>
      <c r="F25" s="9" t="str">
        <f>VLOOKUP(Tableau25[[#This Row],[PLACE QUIMPER]],PointsClassement[],2,FALSE)</f>
        <v xml:space="preserve"> </v>
      </c>
      <c r="G25" s="5">
        <v>4</v>
      </c>
      <c r="H25" s="9">
        <f>VLOOKUP(Tableau25[[#This Row],[PLACE RIEC]],PointsClassement[],2,FALSE)</f>
        <v>85</v>
      </c>
      <c r="I25" s="5" t="s">
        <v>2</v>
      </c>
      <c r="J25" s="9" t="str">
        <f>VLOOKUP(Tableau25[[#This Row],[PLACE QUIMPERLE]],PointsClassement[],2,FALSE)</f>
        <v xml:space="preserve"> </v>
      </c>
      <c r="K25" s="5" t="s">
        <v>2</v>
      </c>
      <c r="L25" s="9" t="str">
        <f>VLOOKUP(Tableau25[[#This Row],[PLACE ERGUE]],PointsClassement[],2,FALSE)</f>
        <v xml:space="preserve"> </v>
      </c>
      <c r="M25" s="5" t="s">
        <v>2</v>
      </c>
      <c r="N25" s="9" t="str">
        <f>VLOOKUP(Tableau25[[#This Row],[PLACE TREGUNC]],PointsClassement[],2,FALSE)</f>
        <v xml:space="preserve"> </v>
      </c>
      <c r="O25" s="5" t="s">
        <v>2</v>
      </c>
      <c r="P25" s="9" t="str">
        <f>VLOOKUP(Tableau25[[#This Row],[PLACE SCAER]],PointsClassement[],2,FALSE)</f>
        <v xml:space="preserve"> </v>
      </c>
      <c r="Q25" s="5" t="s">
        <v>2</v>
      </c>
      <c r="R25" s="9" t="str">
        <f>VLOOKUP(Tableau25[[#This Row],[PLACE GOUEZEC]],PointsClassement[],2,FALSE)</f>
        <v xml:space="preserve"> </v>
      </c>
      <c r="S25" s="7">
        <v>0</v>
      </c>
      <c r="T25" s="8">
        <f t="shared" si="0"/>
        <v>85</v>
      </c>
    </row>
    <row r="26" spans="1:20" x14ac:dyDescent="0.3">
      <c r="A26">
        <v>21</v>
      </c>
      <c r="B26" t="s">
        <v>407</v>
      </c>
      <c r="C26" t="s">
        <v>408</v>
      </c>
      <c r="D26" t="s">
        <v>103</v>
      </c>
      <c r="E26" s="3" t="s">
        <v>2</v>
      </c>
      <c r="F26" s="9" t="str">
        <f>VLOOKUP(Tableau25[[#This Row],[PLACE QUIMPER]],PointsClassement[],2,FALSE)</f>
        <v xml:space="preserve"> </v>
      </c>
      <c r="G26" s="5">
        <v>17</v>
      </c>
      <c r="H26" s="9">
        <f>VLOOKUP(Tableau25[[#This Row],[PLACE RIEC]],PointsClassement[],2,FALSE)</f>
        <v>20</v>
      </c>
      <c r="I26" s="5">
        <v>12</v>
      </c>
      <c r="J26" s="9">
        <f>VLOOKUP(Tableau25[[#This Row],[PLACE QUIMPERLE]],PointsClassement[],2,FALSE)</f>
        <v>45</v>
      </c>
      <c r="K26" s="5" t="s">
        <v>2</v>
      </c>
      <c r="L26" s="9" t="str">
        <f>VLOOKUP(Tableau25[[#This Row],[PLACE ERGUE]],PointsClassement[],2,FALSE)</f>
        <v xml:space="preserve"> </v>
      </c>
      <c r="M26" s="5" t="s">
        <v>2</v>
      </c>
      <c r="N26" s="9" t="str">
        <f>VLOOKUP(Tableau25[[#This Row],[PLACE TREGUNC]],PointsClassement[],2,FALSE)</f>
        <v xml:space="preserve"> </v>
      </c>
      <c r="O26" s="5" t="s">
        <v>2</v>
      </c>
      <c r="P26" s="9" t="str">
        <f>VLOOKUP(Tableau25[[#This Row],[PLACE SCAER]],PointsClassement[],2,FALSE)</f>
        <v xml:space="preserve"> </v>
      </c>
      <c r="Q26" s="5" t="s">
        <v>2</v>
      </c>
      <c r="R26" s="9" t="str">
        <f>VLOOKUP(Tableau25[[#This Row],[PLACE GOUEZEC]],PointsClassement[],2,FALSE)</f>
        <v xml:space="preserve"> </v>
      </c>
      <c r="S26" s="7">
        <v>0</v>
      </c>
      <c r="T26" s="8">
        <f t="shared" si="0"/>
        <v>65</v>
      </c>
    </row>
    <row r="27" spans="1:20" x14ac:dyDescent="0.3">
      <c r="A27">
        <v>22</v>
      </c>
      <c r="B27" t="s">
        <v>125</v>
      </c>
      <c r="C27" t="s">
        <v>126</v>
      </c>
      <c r="D27" t="s">
        <v>127</v>
      </c>
      <c r="E27" s="3">
        <v>16</v>
      </c>
      <c r="F27" s="9">
        <f>VLOOKUP(Tableau25[[#This Row],[PLACE QUIMPER]],PointsClassement[],2,FALSE)</f>
        <v>25</v>
      </c>
      <c r="G27" s="5" t="s">
        <v>2</v>
      </c>
      <c r="H27" s="9" t="str">
        <f>VLOOKUP(Tableau25[[#This Row],[PLACE RIEC]],PointsClassement[],2,FALSE)</f>
        <v xml:space="preserve"> </v>
      </c>
      <c r="I27" s="5" t="s">
        <v>2</v>
      </c>
      <c r="J27" s="9" t="str">
        <f>VLOOKUP(Tableau25[[#This Row],[PLACE QUIMPERLE]],PointsClassement[],2,FALSE)</f>
        <v xml:space="preserve"> </v>
      </c>
      <c r="K27" s="5" t="s">
        <v>2</v>
      </c>
      <c r="L27" s="9" t="str">
        <f>VLOOKUP(Tableau25[[#This Row],[PLACE ERGUE]],PointsClassement[],2,FALSE)</f>
        <v xml:space="preserve"> </v>
      </c>
      <c r="M27" s="5">
        <v>15</v>
      </c>
      <c r="N27" s="9">
        <f>VLOOKUP(Tableau25[[#This Row],[PLACE TREGUNC]],PointsClassement[],2,FALSE)</f>
        <v>30</v>
      </c>
      <c r="O27" s="5" t="s">
        <v>2</v>
      </c>
      <c r="P27" s="9" t="str">
        <f>VLOOKUP(Tableau25[[#This Row],[PLACE SCAER]],PointsClassement[],2,FALSE)</f>
        <v xml:space="preserve"> </v>
      </c>
      <c r="Q27" s="5" t="s">
        <v>2</v>
      </c>
      <c r="R27" s="9" t="str">
        <f>VLOOKUP(Tableau25[[#This Row],[PLACE GOUEZEC]],PointsClassement[],2,FALSE)</f>
        <v xml:space="preserve"> </v>
      </c>
      <c r="S27" s="7">
        <v>0</v>
      </c>
      <c r="T27" s="8">
        <f t="shared" si="0"/>
        <v>55</v>
      </c>
    </row>
    <row r="28" spans="1:20" x14ac:dyDescent="0.3">
      <c r="A28">
        <v>23</v>
      </c>
      <c r="B28" t="s">
        <v>145</v>
      </c>
      <c r="C28" t="s">
        <v>487</v>
      </c>
      <c r="D28" t="s">
        <v>307</v>
      </c>
      <c r="E28" s="3" t="s">
        <v>2</v>
      </c>
      <c r="F28" s="9" t="str">
        <f>VLOOKUP(Tableau25[[#This Row],[PLACE QUIMPER]],PointsClassement[],2,FALSE)</f>
        <v xml:space="preserve"> </v>
      </c>
      <c r="G28" s="5" t="s">
        <v>2</v>
      </c>
      <c r="H28" s="9" t="str">
        <f>VLOOKUP(Tableau25[[#This Row],[PLACE RIEC]],PointsClassement[],2,FALSE)</f>
        <v xml:space="preserve"> </v>
      </c>
      <c r="I28" s="5">
        <v>11</v>
      </c>
      <c r="J28" s="9">
        <f>VLOOKUP(Tableau25[[#This Row],[PLACE QUIMPERLE]],PointsClassement[],2,FALSE)</f>
        <v>50</v>
      </c>
      <c r="K28" s="5" t="s">
        <v>2</v>
      </c>
      <c r="L28" s="9" t="str">
        <f>VLOOKUP(Tableau25[[#This Row],[PLACE ERGUE]],PointsClassement[],2,FALSE)</f>
        <v xml:space="preserve"> </v>
      </c>
      <c r="M28" s="5" t="s">
        <v>2</v>
      </c>
      <c r="N28" s="9" t="str">
        <f>VLOOKUP(Tableau25[[#This Row],[PLACE TREGUNC]],PointsClassement[],2,FALSE)</f>
        <v xml:space="preserve"> </v>
      </c>
      <c r="O28" s="5" t="s">
        <v>2</v>
      </c>
      <c r="P28" s="9" t="str">
        <f>VLOOKUP(Tableau25[[#This Row],[PLACE SCAER]],PointsClassement[],2,FALSE)</f>
        <v xml:space="preserve"> </v>
      </c>
      <c r="Q28" s="5" t="s">
        <v>2</v>
      </c>
      <c r="R28" s="9" t="str">
        <f>VLOOKUP(Tableau25[[#This Row],[PLACE GOUEZEC]],PointsClassement[],2,FALSE)</f>
        <v xml:space="preserve"> </v>
      </c>
      <c r="S28" s="7">
        <v>0</v>
      </c>
      <c r="T28" s="8">
        <f t="shared" si="0"/>
        <v>50</v>
      </c>
    </row>
    <row r="29" spans="1:20" x14ac:dyDescent="0.3">
      <c r="A29">
        <v>24</v>
      </c>
      <c r="B29" t="s">
        <v>531</v>
      </c>
      <c r="C29" t="s">
        <v>186</v>
      </c>
      <c r="D29" t="s">
        <v>98</v>
      </c>
      <c r="E29" s="3" t="s">
        <v>2</v>
      </c>
      <c r="F29" s="9" t="str">
        <f>VLOOKUP(Tableau25[[#This Row],[PLACE QUIMPER]],PointsClassement[],2,FALSE)</f>
        <v xml:space="preserve"> </v>
      </c>
      <c r="G29" s="5" t="s">
        <v>2</v>
      </c>
      <c r="H29" s="9" t="str">
        <f>VLOOKUP(Tableau25[[#This Row],[PLACE RIEC]],PointsClassement[],2,FALSE)</f>
        <v xml:space="preserve"> </v>
      </c>
      <c r="I29" s="5" t="s">
        <v>2</v>
      </c>
      <c r="J29" s="9" t="str">
        <f>VLOOKUP(Tableau25[[#This Row],[PLACE QUIMPERLE]],PointsClassement[],2,FALSE)</f>
        <v xml:space="preserve"> </v>
      </c>
      <c r="K29" s="5">
        <v>16</v>
      </c>
      <c r="L29" s="9">
        <f>VLOOKUP(Tableau25[[#This Row],[PLACE ERGUE]],PointsClassement[],2,FALSE)</f>
        <v>25</v>
      </c>
      <c r="M29" s="5">
        <v>17</v>
      </c>
      <c r="N29" s="9">
        <f>VLOOKUP(Tableau25[[#This Row],[PLACE TREGUNC]],PointsClassement[],2,FALSE)</f>
        <v>20</v>
      </c>
      <c r="O29" s="5" t="s">
        <v>2</v>
      </c>
      <c r="P29" s="9" t="str">
        <f>VLOOKUP(Tableau25[[#This Row],[PLACE SCAER]],PointsClassement[],2,FALSE)</f>
        <v xml:space="preserve"> </v>
      </c>
      <c r="Q29" s="5" t="s">
        <v>2</v>
      </c>
      <c r="R29" s="9" t="str">
        <f>VLOOKUP(Tableau25[[#This Row],[PLACE GOUEZEC]],PointsClassement[],2,FALSE)</f>
        <v xml:space="preserve"> </v>
      </c>
      <c r="S29" s="7">
        <v>0</v>
      </c>
      <c r="T29" s="8">
        <f t="shared" si="0"/>
        <v>45</v>
      </c>
    </row>
    <row r="30" spans="1:20" x14ac:dyDescent="0.3">
      <c r="A30">
        <v>25</v>
      </c>
      <c r="B30" t="s">
        <v>589</v>
      </c>
      <c r="C30" t="s">
        <v>590</v>
      </c>
      <c r="D30" t="s">
        <v>95</v>
      </c>
      <c r="E30" s="3" t="s">
        <v>2</v>
      </c>
      <c r="F30" s="9" t="str">
        <f>VLOOKUP(Tableau25[[#This Row],[PLACE QUIMPER]],PointsClassement[],2,FALSE)</f>
        <v xml:space="preserve"> </v>
      </c>
      <c r="G30" s="5" t="s">
        <v>2</v>
      </c>
      <c r="H30" s="9" t="str">
        <f>VLOOKUP(Tableau25[[#This Row],[PLACE RIEC]],PointsClassement[],2,FALSE)</f>
        <v xml:space="preserve"> </v>
      </c>
      <c r="I30" s="5" t="s">
        <v>2</v>
      </c>
      <c r="J30" s="9" t="str">
        <f>VLOOKUP(Tableau25[[#This Row],[PLACE QUIMPERLE]],PointsClassement[],2,FALSE)</f>
        <v xml:space="preserve"> </v>
      </c>
      <c r="K30" s="5" t="s">
        <v>2</v>
      </c>
      <c r="L30" s="9" t="str">
        <f>VLOOKUP(Tableau25[[#This Row],[PLACE ERGUE]],PointsClassement[],2,FALSE)</f>
        <v xml:space="preserve"> </v>
      </c>
      <c r="M30" s="5">
        <v>14</v>
      </c>
      <c r="N30" s="9">
        <f>VLOOKUP(Tableau25[[#This Row],[PLACE TREGUNC]],PointsClassement[],2,FALSE)</f>
        <v>35</v>
      </c>
      <c r="O30" s="5" t="s">
        <v>2</v>
      </c>
      <c r="P30" s="9" t="str">
        <f>VLOOKUP(Tableau25[[#This Row],[PLACE SCAER]],PointsClassement[],2,FALSE)</f>
        <v xml:space="preserve"> </v>
      </c>
      <c r="Q30" s="5" t="s">
        <v>2</v>
      </c>
      <c r="R30" s="9" t="str">
        <f>VLOOKUP(Tableau25[[#This Row],[PLACE GOUEZEC]],PointsClassement[],2,FALSE)</f>
        <v xml:space="preserve"> </v>
      </c>
      <c r="S30" s="7">
        <v>0</v>
      </c>
      <c r="T30" s="8">
        <f t="shared" si="0"/>
        <v>35</v>
      </c>
    </row>
    <row r="31" spans="1:20" x14ac:dyDescent="0.3">
      <c r="A31">
        <v>26</v>
      </c>
      <c r="B31" t="s">
        <v>530</v>
      </c>
      <c r="C31" t="s">
        <v>154</v>
      </c>
      <c r="D31" t="s">
        <v>112</v>
      </c>
      <c r="E31" s="3" t="s">
        <v>2</v>
      </c>
      <c r="F31" s="27" t="str">
        <f>VLOOKUP(Tableau25[[#This Row],[PLACE QUIMPER]],PointsClassement[],2,FALSE)</f>
        <v xml:space="preserve"> </v>
      </c>
      <c r="G31" s="5" t="s">
        <v>2</v>
      </c>
      <c r="H31" s="9" t="str">
        <f>VLOOKUP(Tableau25[[#This Row],[PLACE RIEC]],PointsClassement[],2,FALSE)</f>
        <v xml:space="preserve"> </v>
      </c>
      <c r="I31" s="5" t="s">
        <v>2</v>
      </c>
      <c r="J31" s="9" t="str">
        <f>VLOOKUP(Tableau25[[#This Row],[PLACE QUIMPERLE]],PointsClassement[],2,FALSE)</f>
        <v xml:space="preserve"> </v>
      </c>
      <c r="K31" s="5">
        <v>15</v>
      </c>
      <c r="L31" s="9">
        <f>VLOOKUP(Tableau25[[#This Row],[PLACE ERGUE]],PointsClassement[],2,FALSE)</f>
        <v>30</v>
      </c>
      <c r="M31" s="5" t="s">
        <v>2</v>
      </c>
      <c r="N31" s="9" t="str">
        <f>VLOOKUP(Tableau25[[#This Row],[PLACE TREGUNC]],PointsClassement[],2,FALSE)</f>
        <v xml:space="preserve"> </v>
      </c>
      <c r="O31" s="5" t="s">
        <v>2</v>
      </c>
      <c r="P31" s="9" t="str">
        <f>VLOOKUP(Tableau25[[#This Row],[PLACE SCAER]],PointsClassement[],2,FALSE)</f>
        <v xml:space="preserve"> </v>
      </c>
      <c r="Q31" s="5" t="s">
        <v>2</v>
      </c>
      <c r="R31" s="9" t="str">
        <f>VLOOKUP(Tableau25[[#This Row],[PLACE GOUEZEC]],PointsClassement[],2,FALSE)</f>
        <v xml:space="preserve"> </v>
      </c>
      <c r="S31" s="7">
        <v>0</v>
      </c>
      <c r="T31" s="8">
        <f t="shared" si="0"/>
        <v>30</v>
      </c>
    </row>
    <row r="32" spans="1:20" x14ac:dyDescent="0.3">
      <c r="A32">
        <v>27</v>
      </c>
      <c r="B32" t="s">
        <v>403</v>
      </c>
      <c r="C32" t="s">
        <v>404</v>
      </c>
      <c r="D32" t="s">
        <v>95</v>
      </c>
      <c r="E32" s="3" t="s">
        <v>2</v>
      </c>
      <c r="F32" s="9" t="str">
        <f>VLOOKUP(Tableau25[[#This Row],[PLACE QUIMPER]],PointsClassement[],2,FALSE)</f>
        <v xml:space="preserve"> </v>
      </c>
      <c r="G32" s="5">
        <v>15</v>
      </c>
      <c r="H32" s="9">
        <f>VLOOKUP(Tableau25[[#This Row],[PLACE RIEC]],PointsClassement[],2,FALSE)</f>
        <v>30</v>
      </c>
      <c r="I32" s="5" t="s">
        <v>2</v>
      </c>
      <c r="J32" s="9" t="str">
        <f>VLOOKUP(Tableau25[[#This Row],[PLACE QUIMPERLE]],PointsClassement[],2,FALSE)</f>
        <v xml:space="preserve"> </v>
      </c>
      <c r="K32" s="5" t="s">
        <v>2</v>
      </c>
      <c r="L32" s="9" t="str">
        <f>VLOOKUP(Tableau25[[#This Row],[PLACE ERGUE]],PointsClassement[],2,FALSE)</f>
        <v xml:space="preserve"> </v>
      </c>
      <c r="M32" s="5" t="s">
        <v>2</v>
      </c>
      <c r="N32" s="9" t="str">
        <f>VLOOKUP(Tableau25[[#This Row],[PLACE TREGUNC]],PointsClassement[],2,FALSE)</f>
        <v xml:space="preserve"> </v>
      </c>
      <c r="O32" s="5" t="s">
        <v>2</v>
      </c>
      <c r="P32" s="9" t="str">
        <f>VLOOKUP(Tableau25[[#This Row],[PLACE SCAER]],PointsClassement[],2,FALSE)</f>
        <v xml:space="preserve"> </v>
      </c>
      <c r="Q32" s="5" t="s">
        <v>2</v>
      </c>
      <c r="R32" s="9" t="str">
        <f>VLOOKUP(Tableau25[[#This Row],[PLACE GOUEZEC]],PointsClassement[],2,FALSE)</f>
        <v xml:space="preserve"> </v>
      </c>
      <c r="S32" s="7">
        <v>0</v>
      </c>
      <c r="T32" s="8">
        <f t="shared" si="0"/>
        <v>30</v>
      </c>
    </row>
    <row r="33" spans="1:20" x14ac:dyDescent="0.3">
      <c r="A33">
        <v>28</v>
      </c>
      <c r="B33" t="s">
        <v>591</v>
      </c>
      <c r="C33" t="s">
        <v>539</v>
      </c>
      <c r="D33" t="s">
        <v>112</v>
      </c>
      <c r="E33" s="3" t="s">
        <v>2</v>
      </c>
      <c r="F33" s="9" t="str">
        <f>VLOOKUP(Tableau25[[#This Row],[PLACE QUIMPER]],PointsClassement[],2,FALSE)</f>
        <v xml:space="preserve"> </v>
      </c>
      <c r="G33" s="5" t="s">
        <v>2</v>
      </c>
      <c r="H33" s="9" t="str">
        <f>VLOOKUP(Tableau25[[#This Row],[PLACE RIEC]],PointsClassement[],2,FALSE)</f>
        <v xml:space="preserve"> </v>
      </c>
      <c r="I33" s="5" t="s">
        <v>2</v>
      </c>
      <c r="J33" s="9" t="str">
        <f>VLOOKUP(Tableau25[[#This Row],[PLACE QUIMPERLE]],PointsClassement[],2,FALSE)</f>
        <v xml:space="preserve"> </v>
      </c>
      <c r="K33" s="5" t="s">
        <v>2</v>
      </c>
      <c r="L33" s="9" t="str">
        <f>VLOOKUP(Tableau25[[#This Row],[PLACE ERGUE]],PointsClassement[],2,FALSE)</f>
        <v xml:space="preserve"> </v>
      </c>
      <c r="M33" s="5">
        <v>16</v>
      </c>
      <c r="N33" s="9">
        <f>VLOOKUP(Tableau25[[#This Row],[PLACE TREGUNC]],PointsClassement[],2,FALSE)</f>
        <v>25</v>
      </c>
      <c r="O33" s="5" t="s">
        <v>2</v>
      </c>
      <c r="P33" s="9" t="str">
        <f>VLOOKUP(Tableau25[[#This Row],[PLACE SCAER]],PointsClassement[],2,FALSE)</f>
        <v xml:space="preserve"> </v>
      </c>
      <c r="Q33" s="5" t="s">
        <v>2</v>
      </c>
      <c r="R33" s="9" t="str">
        <f>VLOOKUP(Tableau25[[#This Row],[PLACE GOUEZEC]],PointsClassement[],2,FALSE)</f>
        <v xml:space="preserve"> </v>
      </c>
      <c r="S33" s="7">
        <v>0</v>
      </c>
      <c r="T33" s="8">
        <f t="shared" si="0"/>
        <v>25</v>
      </c>
    </row>
    <row r="34" spans="1:20" x14ac:dyDescent="0.3">
      <c r="A34">
        <v>29</v>
      </c>
      <c r="B34" t="s">
        <v>405</v>
      </c>
      <c r="C34" t="s">
        <v>406</v>
      </c>
      <c r="D34" t="s">
        <v>95</v>
      </c>
      <c r="E34" s="3" t="s">
        <v>2</v>
      </c>
      <c r="F34" s="9" t="str">
        <f>VLOOKUP(Tableau25[[#This Row],[PLACE QUIMPER]],PointsClassement[],2,FALSE)</f>
        <v xml:space="preserve"> </v>
      </c>
      <c r="G34" s="5">
        <v>16</v>
      </c>
      <c r="H34" s="9">
        <f>VLOOKUP(Tableau25[[#This Row],[PLACE RIEC]],PointsClassement[],2,FALSE)</f>
        <v>25</v>
      </c>
      <c r="I34" s="5" t="s">
        <v>2</v>
      </c>
      <c r="J34" s="9" t="str">
        <f>VLOOKUP(Tableau25[[#This Row],[PLACE QUIMPERLE]],PointsClassement[],2,FALSE)</f>
        <v xml:space="preserve"> </v>
      </c>
      <c r="K34" s="5" t="s">
        <v>2</v>
      </c>
      <c r="L34" s="9" t="str">
        <f>VLOOKUP(Tableau25[[#This Row],[PLACE ERGUE]],PointsClassement[],2,FALSE)</f>
        <v xml:space="preserve"> </v>
      </c>
      <c r="M34" s="5" t="s">
        <v>2</v>
      </c>
      <c r="N34" s="9" t="str">
        <f>VLOOKUP(Tableau25[[#This Row],[PLACE TREGUNC]],PointsClassement[],2,FALSE)</f>
        <v xml:space="preserve"> </v>
      </c>
      <c r="O34" s="5" t="s">
        <v>2</v>
      </c>
      <c r="P34" s="9" t="str">
        <f>VLOOKUP(Tableau25[[#This Row],[PLACE SCAER]],PointsClassement[],2,FALSE)</f>
        <v xml:space="preserve"> </v>
      </c>
      <c r="Q34" s="5" t="s">
        <v>2</v>
      </c>
      <c r="R34" s="9" t="str">
        <f>VLOOKUP(Tableau25[[#This Row],[PLACE GOUEZEC]],PointsClassement[],2,FALSE)</f>
        <v xml:space="preserve"> </v>
      </c>
      <c r="S34" s="7">
        <v>0</v>
      </c>
      <c r="T34" s="8">
        <f t="shared" si="0"/>
        <v>25</v>
      </c>
    </row>
    <row r="35" spans="1:20" x14ac:dyDescent="0.3">
      <c r="A35">
        <v>30</v>
      </c>
      <c r="B35" t="s">
        <v>117</v>
      </c>
      <c r="C35" t="s">
        <v>118</v>
      </c>
      <c r="D35" t="s">
        <v>114</v>
      </c>
      <c r="E35" s="3">
        <v>17</v>
      </c>
      <c r="F35" s="9">
        <f>VLOOKUP(Tableau25[[#This Row],[PLACE QUIMPER]],PointsClassement[],2,FALSE)</f>
        <v>20</v>
      </c>
      <c r="G35" s="5" t="s">
        <v>2</v>
      </c>
      <c r="H35" s="9" t="str">
        <f>VLOOKUP(Tableau25[[#This Row],[PLACE RIEC]],PointsClassement[],2,FALSE)</f>
        <v xml:space="preserve"> </v>
      </c>
      <c r="I35" s="5" t="s">
        <v>2</v>
      </c>
      <c r="J35" s="9" t="str">
        <f>VLOOKUP(Tableau25[[#This Row],[PLACE QUIMPERLE]],PointsClassement[],2,FALSE)</f>
        <v xml:space="preserve"> </v>
      </c>
      <c r="K35" s="5" t="s">
        <v>2</v>
      </c>
      <c r="L35" s="9" t="str">
        <f>VLOOKUP(Tableau25[[#This Row],[PLACE ERGUE]],PointsClassement[],2,FALSE)</f>
        <v xml:space="preserve"> </v>
      </c>
      <c r="M35" s="5" t="s">
        <v>2</v>
      </c>
      <c r="N35" s="9" t="str">
        <f>VLOOKUP(Tableau25[[#This Row],[PLACE TREGUNC]],PointsClassement[],2,FALSE)</f>
        <v xml:space="preserve"> </v>
      </c>
      <c r="O35" s="5" t="s">
        <v>2</v>
      </c>
      <c r="P35" s="9" t="str">
        <f>VLOOKUP(Tableau25[[#This Row],[PLACE SCAER]],PointsClassement[],2,FALSE)</f>
        <v xml:space="preserve"> </v>
      </c>
      <c r="Q35" s="5" t="s">
        <v>2</v>
      </c>
      <c r="R35" s="9" t="str">
        <f>VLOOKUP(Tableau25[[#This Row],[PLACE GOUEZEC]],PointsClassement[],2,FALSE)</f>
        <v xml:space="preserve"> </v>
      </c>
      <c r="S35" s="7">
        <v>0</v>
      </c>
      <c r="T35" s="8">
        <f t="shared" si="0"/>
        <v>20</v>
      </c>
    </row>
    <row r="36" spans="1:20" x14ac:dyDescent="0.3">
      <c r="A36">
        <v>31</v>
      </c>
      <c r="E36" s="3" t="s">
        <v>2</v>
      </c>
      <c r="F36" s="9" t="str">
        <f>VLOOKUP(Tableau25[[#This Row],[PLACE QUIMPER]],PointsClassement[],2,FALSE)</f>
        <v xml:space="preserve"> </v>
      </c>
      <c r="G36" s="5" t="s">
        <v>2</v>
      </c>
      <c r="H36" s="9" t="str">
        <f>VLOOKUP(Tableau25[[#This Row],[PLACE RIEC]],PointsClassement[],2,FALSE)</f>
        <v xml:space="preserve"> </v>
      </c>
      <c r="I36" s="5" t="s">
        <v>2</v>
      </c>
      <c r="J36" s="9" t="str">
        <f>VLOOKUP(Tableau25[[#This Row],[PLACE QUIMPERLE]],PointsClassement[],2,FALSE)</f>
        <v xml:space="preserve"> </v>
      </c>
      <c r="K36" s="5" t="s">
        <v>2</v>
      </c>
      <c r="L36" s="9" t="str">
        <f>VLOOKUP(Tableau25[[#This Row],[PLACE ERGUE]],PointsClassement[],2,FALSE)</f>
        <v xml:space="preserve"> </v>
      </c>
      <c r="M36" s="5" t="s">
        <v>2</v>
      </c>
      <c r="N36" s="9" t="str">
        <f>VLOOKUP(Tableau25[[#This Row],[PLACE TREGUNC]],PointsClassement[],2,FALSE)</f>
        <v xml:space="preserve"> </v>
      </c>
      <c r="O36" s="5" t="s">
        <v>2</v>
      </c>
      <c r="P36" s="9" t="str">
        <f>VLOOKUP(Tableau25[[#This Row],[PLACE SCAER]],PointsClassement[],2,FALSE)</f>
        <v xml:space="preserve"> </v>
      </c>
      <c r="Q36" s="5" t="s">
        <v>2</v>
      </c>
      <c r="R36" s="9" t="str">
        <f>VLOOKUP(Tableau25[[#This Row],[PLACE GOUEZEC]],PointsClassement[],2,FALSE)</f>
        <v xml:space="preserve"> </v>
      </c>
      <c r="S36" s="7"/>
      <c r="T36" s="8">
        <f t="shared" si="0"/>
        <v>0</v>
      </c>
    </row>
    <row r="37" spans="1:20" x14ac:dyDescent="0.3">
      <c r="A37">
        <v>32</v>
      </c>
      <c r="E37" s="3" t="s">
        <v>2</v>
      </c>
      <c r="F37" s="9" t="str">
        <f>VLOOKUP(Tableau25[[#This Row],[PLACE QUIMPER]],PointsClassement[],2,FALSE)</f>
        <v xml:space="preserve"> </v>
      </c>
      <c r="G37" s="5" t="s">
        <v>2</v>
      </c>
      <c r="H37" s="9" t="str">
        <f>VLOOKUP(Tableau25[[#This Row],[PLACE RIEC]],PointsClassement[],2,FALSE)</f>
        <v xml:space="preserve"> </v>
      </c>
      <c r="I37" s="5" t="s">
        <v>2</v>
      </c>
      <c r="J37" s="9" t="str">
        <f>VLOOKUP(Tableau25[[#This Row],[PLACE QUIMPERLE]],PointsClassement[],2,FALSE)</f>
        <v xml:space="preserve"> </v>
      </c>
      <c r="K37" s="5" t="s">
        <v>2</v>
      </c>
      <c r="L37" s="9" t="str">
        <f>VLOOKUP(Tableau25[[#This Row],[PLACE ERGUE]],PointsClassement[],2,FALSE)</f>
        <v xml:space="preserve"> </v>
      </c>
      <c r="M37" s="5" t="s">
        <v>2</v>
      </c>
      <c r="N37" s="9" t="str">
        <f>VLOOKUP(Tableau25[[#This Row],[PLACE TREGUNC]],PointsClassement[],2,FALSE)</f>
        <v xml:space="preserve"> </v>
      </c>
      <c r="O37" s="5" t="s">
        <v>2</v>
      </c>
      <c r="P37" s="9" t="str">
        <f>VLOOKUP(Tableau25[[#This Row],[PLACE SCAER]],PointsClassement[],2,FALSE)</f>
        <v xml:space="preserve"> </v>
      </c>
      <c r="Q37" s="5" t="s">
        <v>2</v>
      </c>
      <c r="R37" s="9" t="str">
        <f>VLOOKUP(Tableau25[[#This Row],[PLACE GOUEZEC]],PointsClassement[],2,FALSE)</f>
        <v xml:space="preserve"> </v>
      </c>
      <c r="S37" s="7"/>
      <c r="T37" s="8">
        <f t="shared" si="0"/>
        <v>0</v>
      </c>
    </row>
    <row r="38" spans="1:20" x14ac:dyDescent="0.3">
      <c r="A38">
        <v>33</v>
      </c>
      <c r="E38" s="3" t="s">
        <v>2</v>
      </c>
      <c r="F38" s="9" t="str">
        <f>VLOOKUP(Tableau25[[#This Row],[PLACE QUIMPER]],PointsClassement[],2,FALSE)</f>
        <v xml:space="preserve"> </v>
      </c>
      <c r="G38" s="5" t="s">
        <v>2</v>
      </c>
      <c r="H38" s="9" t="str">
        <f>VLOOKUP(Tableau25[[#This Row],[PLACE RIEC]],PointsClassement[],2,FALSE)</f>
        <v xml:space="preserve"> </v>
      </c>
      <c r="I38" s="5" t="s">
        <v>2</v>
      </c>
      <c r="J38" s="9" t="str">
        <f>VLOOKUP(Tableau25[[#This Row],[PLACE QUIMPERLE]],PointsClassement[],2,FALSE)</f>
        <v xml:space="preserve"> </v>
      </c>
      <c r="K38" s="5" t="s">
        <v>2</v>
      </c>
      <c r="L38" s="9" t="str">
        <f>VLOOKUP(Tableau25[[#This Row],[PLACE ERGUE]],PointsClassement[],2,FALSE)</f>
        <v xml:space="preserve"> </v>
      </c>
      <c r="M38" s="5" t="s">
        <v>2</v>
      </c>
      <c r="N38" s="9" t="str">
        <f>VLOOKUP(Tableau25[[#This Row],[PLACE TREGUNC]],PointsClassement[],2,FALSE)</f>
        <v xml:space="preserve"> </v>
      </c>
      <c r="O38" s="5" t="s">
        <v>2</v>
      </c>
      <c r="P38" s="9" t="str">
        <f>VLOOKUP(Tableau25[[#This Row],[PLACE SCAER]],PointsClassement[],2,FALSE)</f>
        <v xml:space="preserve"> </v>
      </c>
      <c r="Q38" s="5" t="s">
        <v>2</v>
      </c>
      <c r="R38" s="9" t="str">
        <f>VLOOKUP(Tableau25[[#This Row],[PLACE GOUEZEC]],PointsClassement[],2,FALSE)</f>
        <v xml:space="preserve"> </v>
      </c>
      <c r="S38" s="7"/>
      <c r="T38" s="8">
        <f t="shared" ref="T38:T69" si="1">SUM(F38,H38,J38,L38,N38,P38,R38,S38)</f>
        <v>0</v>
      </c>
    </row>
    <row r="39" spans="1:20" x14ac:dyDescent="0.3">
      <c r="A39">
        <v>34</v>
      </c>
      <c r="E39" s="3" t="s">
        <v>2</v>
      </c>
      <c r="F39" s="9" t="str">
        <f>VLOOKUP(Tableau25[[#This Row],[PLACE QUIMPER]],PointsClassement[],2,FALSE)</f>
        <v xml:space="preserve"> </v>
      </c>
      <c r="G39" s="5" t="s">
        <v>2</v>
      </c>
      <c r="H39" s="9" t="str">
        <f>VLOOKUP(Tableau25[[#This Row],[PLACE RIEC]],PointsClassement[],2,FALSE)</f>
        <v xml:space="preserve"> </v>
      </c>
      <c r="I39" s="5" t="s">
        <v>2</v>
      </c>
      <c r="J39" s="9" t="str">
        <f>VLOOKUP(Tableau25[[#This Row],[PLACE QUIMPERLE]],PointsClassement[],2,FALSE)</f>
        <v xml:space="preserve"> </v>
      </c>
      <c r="K39" s="5" t="s">
        <v>2</v>
      </c>
      <c r="L39" s="9" t="str">
        <f>VLOOKUP(Tableau25[[#This Row],[PLACE ERGUE]],PointsClassement[],2,FALSE)</f>
        <v xml:space="preserve"> </v>
      </c>
      <c r="M39" s="5" t="s">
        <v>2</v>
      </c>
      <c r="N39" s="9" t="str">
        <f>VLOOKUP(Tableau25[[#This Row],[PLACE TREGUNC]],PointsClassement[],2,FALSE)</f>
        <v xml:space="preserve"> </v>
      </c>
      <c r="O39" s="5" t="s">
        <v>2</v>
      </c>
      <c r="P39" s="9" t="str">
        <f>VLOOKUP(Tableau25[[#This Row],[PLACE SCAER]],PointsClassement[],2,FALSE)</f>
        <v xml:space="preserve"> </v>
      </c>
      <c r="Q39" s="5" t="s">
        <v>2</v>
      </c>
      <c r="R39" s="9" t="str">
        <f>VLOOKUP(Tableau25[[#This Row],[PLACE GOUEZEC]],PointsClassement[],2,FALSE)</f>
        <v xml:space="preserve"> </v>
      </c>
      <c r="S39" s="7"/>
      <c r="T39" s="8">
        <f t="shared" si="1"/>
        <v>0</v>
      </c>
    </row>
    <row r="40" spans="1:20" x14ac:dyDescent="0.3">
      <c r="A40">
        <v>35</v>
      </c>
      <c r="E40" s="3" t="s">
        <v>2</v>
      </c>
      <c r="F40" s="9" t="str">
        <f>VLOOKUP(Tableau25[[#This Row],[PLACE QUIMPER]],PointsClassement[],2,FALSE)</f>
        <v xml:space="preserve"> </v>
      </c>
      <c r="G40" s="5" t="s">
        <v>2</v>
      </c>
      <c r="H40" s="9" t="str">
        <f>VLOOKUP(Tableau25[[#This Row],[PLACE RIEC]],PointsClassement[],2,FALSE)</f>
        <v xml:space="preserve"> </v>
      </c>
      <c r="I40" s="5" t="s">
        <v>2</v>
      </c>
      <c r="J40" s="9" t="str">
        <f>VLOOKUP(Tableau25[[#This Row],[PLACE QUIMPERLE]],PointsClassement[],2,FALSE)</f>
        <v xml:space="preserve"> </v>
      </c>
      <c r="K40" s="5" t="s">
        <v>2</v>
      </c>
      <c r="L40" s="9" t="str">
        <f>VLOOKUP(Tableau25[[#This Row],[PLACE ERGUE]],PointsClassement[],2,FALSE)</f>
        <v xml:space="preserve"> </v>
      </c>
      <c r="M40" s="5" t="s">
        <v>2</v>
      </c>
      <c r="N40" s="9" t="str">
        <f>VLOOKUP(Tableau25[[#This Row],[PLACE TREGUNC]],PointsClassement[],2,FALSE)</f>
        <v xml:space="preserve"> </v>
      </c>
      <c r="O40" s="5" t="s">
        <v>2</v>
      </c>
      <c r="P40" s="9" t="str">
        <f>VLOOKUP(Tableau25[[#This Row],[PLACE SCAER]],PointsClassement[],2,FALSE)</f>
        <v xml:space="preserve"> </v>
      </c>
      <c r="Q40" s="5" t="s">
        <v>2</v>
      </c>
      <c r="R40" s="9" t="str">
        <f>VLOOKUP(Tableau25[[#This Row],[PLACE GOUEZEC]],PointsClassement[],2,FALSE)</f>
        <v xml:space="preserve"> </v>
      </c>
      <c r="S40" s="7"/>
      <c r="T40" s="8">
        <f t="shared" si="1"/>
        <v>0</v>
      </c>
    </row>
    <row r="41" spans="1:20" x14ac:dyDescent="0.3">
      <c r="A41">
        <v>36</v>
      </c>
      <c r="E41" s="3" t="s">
        <v>2</v>
      </c>
      <c r="F41" s="9" t="str">
        <f>VLOOKUP(Tableau25[[#This Row],[PLACE QUIMPER]],PointsClassement[],2,FALSE)</f>
        <v xml:space="preserve"> </v>
      </c>
      <c r="G41" s="5" t="s">
        <v>2</v>
      </c>
      <c r="H41" s="9" t="str">
        <f>VLOOKUP(Tableau25[[#This Row],[PLACE RIEC]],PointsClassement[],2,FALSE)</f>
        <v xml:space="preserve"> </v>
      </c>
      <c r="I41" s="5" t="s">
        <v>2</v>
      </c>
      <c r="J41" s="9" t="str">
        <f>VLOOKUP(Tableau25[[#This Row],[PLACE QUIMPERLE]],PointsClassement[],2,FALSE)</f>
        <v xml:space="preserve"> </v>
      </c>
      <c r="K41" s="5" t="s">
        <v>2</v>
      </c>
      <c r="L41" s="9" t="str">
        <f>VLOOKUP(Tableau25[[#This Row],[PLACE ERGUE]],PointsClassement[],2,FALSE)</f>
        <v xml:space="preserve"> </v>
      </c>
      <c r="M41" s="5" t="s">
        <v>2</v>
      </c>
      <c r="N41" s="9" t="str">
        <f>VLOOKUP(Tableau25[[#This Row],[PLACE TREGUNC]],PointsClassement[],2,FALSE)</f>
        <v xml:space="preserve"> </v>
      </c>
      <c r="O41" s="5" t="s">
        <v>2</v>
      </c>
      <c r="P41" s="9" t="str">
        <f>VLOOKUP(Tableau25[[#This Row],[PLACE SCAER]],PointsClassement[],2,FALSE)</f>
        <v xml:space="preserve"> </v>
      </c>
      <c r="Q41" s="5" t="s">
        <v>2</v>
      </c>
      <c r="R41" s="9" t="str">
        <f>VLOOKUP(Tableau25[[#This Row],[PLACE GOUEZEC]],PointsClassement[],2,FALSE)</f>
        <v xml:space="preserve"> </v>
      </c>
      <c r="S41" s="7"/>
      <c r="T41" s="8">
        <f t="shared" si="1"/>
        <v>0</v>
      </c>
    </row>
    <row r="42" spans="1:20" x14ac:dyDescent="0.3">
      <c r="A42">
        <v>37</v>
      </c>
      <c r="E42" s="3" t="s">
        <v>2</v>
      </c>
      <c r="F42" s="9" t="str">
        <f>VLOOKUP(Tableau25[[#This Row],[PLACE QUIMPER]],PointsClassement[],2,FALSE)</f>
        <v xml:space="preserve"> </v>
      </c>
      <c r="G42" s="5" t="s">
        <v>2</v>
      </c>
      <c r="H42" s="9" t="str">
        <f>VLOOKUP(Tableau25[[#This Row],[PLACE RIEC]],PointsClassement[],2,FALSE)</f>
        <v xml:space="preserve"> </v>
      </c>
      <c r="I42" s="5" t="s">
        <v>2</v>
      </c>
      <c r="J42" s="9" t="str">
        <f>VLOOKUP(Tableau25[[#This Row],[PLACE QUIMPERLE]],PointsClassement[],2,FALSE)</f>
        <v xml:space="preserve"> </v>
      </c>
      <c r="K42" s="5" t="s">
        <v>2</v>
      </c>
      <c r="L42" s="9" t="str">
        <f>VLOOKUP(Tableau25[[#This Row],[PLACE ERGUE]],PointsClassement[],2,FALSE)</f>
        <v xml:space="preserve"> </v>
      </c>
      <c r="M42" s="5" t="s">
        <v>2</v>
      </c>
      <c r="N42" s="9" t="str">
        <f>VLOOKUP(Tableau25[[#This Row],[PLACE TREGUNC]],PointsClassement[],2,FALSE)</f>
        <v xml:space="preserve"> </v>
      </c>
      <c r="O42" s="5" t="s">
        <v>2</v>
      </c>
      <c r="P42" s="9" t="str">
        <f>VLOOKUP(Tableau25[[#This Row],[PLACE SCAER]],PointsClassement[],2,FALSE)</f>
        <v xml:space="preserve"> </v>
      </c>
      <c r="Q42" s="5" t="s">
        <v>2</v>
      </c>
      <c r="R42" s="9" t="str">
        <f>VLOOKUP(Tableau25[[#This Row],[PLACE GOUEZEC]],PointsClassement[],2,FALSE)</f>
        <v xml:space="preserve"> </v>
      </c>
      <c r="S42" s="7"/>
      <c r="T42" s="8">
        <f t="shared" si="1"/>
        <v>0</v>
      </c>
    </row>
    <row r="43" spans="1:20" x14ac:dyDescent="0.3">
      <c r="A43">
        <v>38</v>
      </c>
      <c r="E43" s="3" t="s">
        <v>2</v>
      </c>
      <c r="F43" s="9" t="str">
        <f>VLOOKUP(Tableau25[[#This Row],[PLACE QUIMPER]],PointsClassement[],2,FALSE)</f>
        <v xml:space="preserve"> </v>
      </c>
      <c r="G43" s="5" t="s">
        <v>2</v>
      </c>
      <c r="H43" s="9" t="str">
        <f>VLOOKUP(Tableau25[[#This Row],[PLACE RIEC]],PointsClassement[],2,FALSE)</f>
        <v xml:space="preserve"> </v>
      </c>
      <c r="I43" s="5" t="s">
        <v>2</v>
      </c>
      <c r="J43" s="9" t="str">
        <f>VLOOKUP(Tableau25[[#This Row],[PLACE QUIMPERLE]],PointsClassement[],2,FALSE)</f>
        <v xml:space="preserve"> </v>
      </c>
      <c r="K43" s="5" t="s">
        <v>2</v>
      </c>
      <c r="L43" s="9" t="str">
        <f>VLOOKUP(Tableau25[[#This Row],[PLACE ERGUE]],PointsClassement[],2,FALSE)</f>
        <v xml:space="preserve"> </v>
      </c>
      <c r="M43" s="5" t="s">
        <v>2</v>
      </c>
      <c r="N43" s="9" t="str">
        <f>VLOOKUP(Tableau25[[#This Row],[PLACE TREGUNC]],PointsClassement[],2,FALSE)</f>
        <v xml:space="preserve"> </v>
      </c>
      <c r="O43" s="5" t="s">
        <v>2</v>
      </c>
      <c r="P43" s="9" t="str">
        <f>VLOOKUP(Tableau25[[#This Row],[PLACE SCAER]],PointsClassement[],2,FALSE)</f>
        <v xml:space="preserve"> </v>
      </c>
      <c r="Q43" s="5" t="s">
        <v>2</v>
      </c>
      <c r="R43" s="9" t="str">
        <f>VLOOKUP(Tableau25[[#This Row],[PLACE GOUEZEC]],PointsClassement[],2,FALSE)</f>
        <v xml:space="preserve"> </v>
      </c>
      <c r="S43" s="7"/>
      <c r="T43" s="8">
        <f t="shared" si="1"/>
        <v>0</v>
      </c>
    </row>
    <row r="44" spans="1:20" x14ac:dyDescent="0.3">
      <c r="A44">
        <v>39</v>
      </c>
      <c r="E44" s="3" t="s">
        <v>2</v>
      </c>
      <c r="F44" s="9" t="str">
        <f>VLOOKUP(Tableau25[[#This Row],[PLACE QUIMPER]],PointsClassement[],2,FALSE)</f>
        <v xml:space="preserve"> </v>
      </c>
      <c r="G44" s="5" t="s">
        <v>2</v>
      </c>
      <c r="H44" s="9" t="str">
        <f>VLOOKUP(Tableau25[[#This Row],[PLACE RIEC]],PointsClassement[],2,FALSE)</f>
        <v xml:space="preserve"> </v>
      </c>
      <c r="I44" s="5" t="s">
        <v>2</v>
      </c>
      <c r="J44" s="9" t="str">
        <f>VLOOKUP(Tableau25[[#This Row],[PLACE QUIMPERLE]],PointsClassement[],2,FALSE)</f>
        <v xml:space="preserve"> </v>
      </c>
      <c r="K44" s="5" t="s">
        <v>2</v>
      </c>
      <c r="L44" s="9" t="str">
        <f>VLOOKUP(Tableau25[[#This Row],[PLACE ERGUE]],PointsClassement[],2,FALSE)</f>
        <v xml:space="preserve"> </v>
      </c>
      <c r="M44" s="5" t="s">
        <v>2</v>
      </c>
      <c r="N44" s="9" t="str">
        <f>VLOOKUP(Tableau25[[#This Row],[PLACE TREGUNC]],PointsClassement[],2,FALSE)</f>
        <v xml:space="preserve"> </v>
      </c>
      <c r="O44" s="5" t="s">
        <v>2</v>
      </c>
      <c r="P44" s="9" t="str">
        <f>VLOOKUP(Tableau25[[#This Row],[PLACE SCAER]],PointsClassement[],2,FALSE)</f>
        <v xml:space="preserve"> </v>
      </c>
      <c r="Q44" s="5" t="s">
        <v>2</v>
      </c>
      <c r="R44" s="9" t="str">
        <f>VLOOKUP(Tableau25[[#This Row],[PLACE GOUEZEC]],PointsClassement[],2,FALSE)</f>
        <v xml:space="preserve"> </v>
      </c>
      <c r="S44" s="7"/>
      <c r="T44" s="8">
        <f t="shared" si="1"/>
        <v>0</v>
      </c>
    </row>
    <row r="45" spans="1:20" x14ac:dyDescent="0.3">
      <c r="A45">
        <v>40</v>
      </c>
      <c r="E45" s="3" t="s">
        <v>2</v>
      </c>
      <c r="F45" s="9" t="str">
        <f>VLOOKUP(Tableau25[[#This Row],[PLACE QUIMPER]],PointsClassement[],2,FALSE)</f>
        <v xml:space="preserve"> </v>
      </c>
      <c r="G45" s="5" t="s">
        <v>2</v>
      </c>
      <c r="H45" s="9" t="str">
        <f>VLOOKUP(Tableau25[[#This Row],[PLACE RIEC]],PointsClassement[],2,FALSE)</f>
        <v xml:space="preserve"> </v>
      </c>
      <c r="I45" s="5" t="s">
        <v>2</v>
      </c>
      <c r="J45" s="9" t="str">
        <f>VLOOKUP(Tableau25[[#This Row],[PLACE QUIMPERLE]],PointsClassement[],2,FALSE)</f>
        <v xml:space="preserve"> </v>
      </c>
      <c r="K45" s="5" t="s">
        <v>2</v>
      </c>
      <c r="L45" s="9" t="str">
        <f>VLOOKUP(Tableau25[[#This Row],[PLACE ERGUE]],PointsClassement[],2,FALSE)</f>
        <v xml:space="preserve"> </v>
      </c>
      <c r="M45" s="5" t="s">
        <v>2</v>
      </c>
      <c r="N45" s="9" t="str">
        <f>VLOOKUP(Tableau25[[#This Row],[PLACE TREGUNC]],PointsClassement[],2,FALSE)</f>
        <v xml:space="preserve"> </v>
      </c>
      <c r="O45" s="5" t="s">
        <v>2</v>
      </c>
      <c r="P45" s="9" t="str">
        <f>VLOOKUP(Tableau25[[#This Row],[PLACE SCAER]],PointsClassement[],2,FALSE)</f>
        <v xml:space="preserve"> </v>
      </c>
      <c r="Q45" s="5" t="s">
        <v>2</v>
      </c>
      <c r="R45" s="9" t="str">
        <f>VLOOKUP(Tableau25[[#This Row],[PLACE GOUEZEC]],PointsClassement[],2,FALSE)</f>
        <v xml:space="preserve"> </v>
      </c>
      <c r="S45" s="7"/>
      <c r="T45" s="8">
        <f t="shared" si="1"/>
        <v>0</v>
      </c>
    </row>
    <row r="46" spans="1:20" x14ac:dyDescent="0.3">
      <c r="A46">
        <v>41</v>
      </c>
      <c r="E46" s="3" t="s">
        <v>2</v>
      </c>
      <c r="F46" s="9" t="str">
        <f>VLOOKUP(Tableau25[[#This Row],[PLACE QUIMPER]],PointsClassement[],2,FALSE)</f>
        <v xml:space="preserve"> </v>
      </c>
      <c r="G46" s="5" t="s">
        <v>2</v>
      </c>
      <c r="H46" s="9" t="str">
        <f>VLOOKUP(Tableau25[[#This Row],[PLACE RIEC]],PointsClassement[],2,FALSE)</f>
        <v xml:space="preserve"> </v>
      </c>
      <c r="I46" s="5" t="s">
        <v>2</v>
      </c>
      <c r="J46" s="9" t="str">
        <f>VLOOKUP(Tableau25[[#This Row],[PLACE QUIMPERLE]],PointsClassement[],2,FALSE)</f>
        <v xml:space="preserve"> </v>
      </c>
      <c r="K46" s="5" t="s">
        <v>2</v>
      </c>
      <c r="L46" s="9" t="str">
        <f>VLOOKUP(Tableau25[[#This Row],[PLACE ERGUE]],PointsClassement[],2,FALSE)</f>
        <v xml:space="preserve"> </v>
      </c>
      <c r="M46" s="5" t="s">
        <v>2</v>
      </c>
      <c r="N46" s="9" t="str">
        <f>VLOOKUP(Tableau25[[#This Row],[PLACE TREGUNC]],PointsClassement[],2,FALSE)</f>
        <v xml:space="preserve"> </v>
      </c>
      <c r="O46" s="5" t="s">
        <v>2</v>
      </c>
      <c r="P46" s="9" t="str">
        <f>VLOOKUP(Tableau25[[#This Row],[PLACE SCAER]],PointsClassement[],2,FALSE)</f>
        <v xml:space="preserve"> </v>
      </c>
      <c r="Q46" s="5" t="s">
        <v>2</v>
      </c>
      <c r="R46" s="9" t="str">
        <f>VLOOKUP(Tableau25[[#This Row],[PLACE GOUEZEC]],PointsClassement[],2,FALSE)</f>
        <v xml:space="preserve"> </v>
      </c>
      <c r="S46" s="7"/>
      <c r="T46" s="8">
        <f t="shared" si="1"/>
        <v>0</v>
      </c>
    </row>
    <row r="47" spans="1:20" x14ac:dyDescent="0.3">
      <c r="A47">
        <v>42</v>
      </c>
      <c r="E47" s="3" t="s">
        <v>2</v>
      </c>
      <c r="F47" s="9" t="str">
        <f>VLOOKUP(Tableau25[[#This Row],[PLACE QUIMPER]],PointsClassement[],2,FALSE)</f>
        <v xml:space="preserve"> </v>
      </c>
      <c r="G47" s="5" t="s">
        <v>2</v>
      </c>
      <c r="H47" s="9" t="str">
        <f>VLOOKUP(Tableau25[[#This Row],[PLACE RIEC]],PointsClassement[],2,FALSE)</f>
        <v xml:space="preserve"> </v>
      </c>
      <c r="I47" s="5" t="s">
        <v>2</v>
      </c>
      <c r="J47" s="9" t="str">
        <f>VLOOKUP(Tableau25[[#This Row],[PLACE QUIMPERLE]],PointsClassement[],2,FALSE)</f>
        <v xml:space="preserve"> </v>
      </c>
      <c r="K47" s="5" t="s">
        <v>2</v>
      </c>
      <c r="L47" s="9" t="str">
        <f>VLOOKUP(Tableau25[[#This Row],[PLACE ERGUE]],PointsClassement[],2,FALSE)</f>
        <v xml:space="preserve"> </v>
      </c>
      <c r="M47" s="5" t="s">
        <v>2</v>
      </c>
      <c r="N47" s="9" t="str">
        <f>VLOOKUP(Tableau25[[#This Row],[PLACE TREGUNC]],PointsClassement[],2,FALSE)</f>
        <v xml:space="preserve"> </v>
      </c>
      <c r="O47" s="5" t="s">
        <v>2</v>
      </c>
      <c r="P47" s="9" t="str">
        <f>VLOOKUP(Tableau25[[#This Row],[PLACE SCAER]],PointsClassement[],2,FALSE)</f>
        <v xml:space="preserve"> </v>
      </c>
      <c r="Q47" s="5" t="s">
        <v>2</v>
      </c>
      <c r="R47" s="9" t="str">
        <f>VLOOKUP(Tableau25[[#This Row],[PLACE GOUEZEC]],PointsClassement[],2,FALSE)</f>
        <v xml:space="preserve"> </v>
      </c>
      <c r="S47" s="7"/>
      <c r="T47" s="8">
        <f t="shared" si="1"/>
        <v>0</v>
      </c>
    </row>
    <row r="48" spans="1:20" x14ac:dyDescent="0.3">
      <c r="A48">
        <v>43</v>
      </c>
      <c r="E48" s="3" t="s">
        <v>2</v>
      </c>
      <c r="F48" s="9" t="str">
        <f>VLOOKUP(Tableau25[[#This Row],[PLACE QUIMPER]],PointsClassement[],2,FALSE)</f>
        <v xml:space="preserve"> </v>
      </c>
      <c r="G48" s="5" t="s">
        <v>2</v>
      </c>
      <c r="H48" s="9" t="str">
        <f>VLOOKUP(Tableau25[[#This Row],[PLACE RIEC]],PointsClassement[],2,FALSE)</f>
        <v xml:space="preserve"> </v>
      </c>
      <c r="I48" s="5" t="s">
        <v>2</v>
      </c>
      <c r="J48" s="9" t="str">
        <f>VLOOKUP(Tableau25[[#This Row],[PLACE QUIMPERLE]],PointsClassement[],2,FALSE)</f>
        <v xml:space="preserve"> </v>
      </c>
      <c r="K48" s="5" t="s">
        <v>2</v>
      </c>
      <c r="L48" s="9" t="str">
        <f>VLOOKUP(Tableau25[[#This Row],[PLACE ERGUE]],PointsClassement[],2,FALSE)</f>
        <v xml:space="preserve"> </v>
      </c>
      <c r="M48" s="5" t="s">
        <v>2</v>
      </c>
      <c r="N48" s="9" t="str">
        <f>VLOOKUP(Tableau25[[#This Row],[PLACE TREGUNC]],PointsClassement[],2,FALSE)</f>
        <v xml:space="preserve"> </v>
      </c>
      <c r="O48" s="5" t="s">
        <v>2</v>
      </c>
      <c r="P48" s="9" t="str">
        <f>VLOOKUP(Tableau25[[#This Row],[PLACE SCAER]],PointsClassement[],2,FALSE)</f>
        <v xml:space="preserve"> </v>
      </c>
      <c r="Q48" s="5" t="s">
        <v>2</v>
      </c>
      <c r="R48" s="9" t="str">
        <f>VLOOKUP(Tableau25[[#This Row],[PLACE GOUEZEC]],PointsClassement[],2,FALSE)</f>
        <v xml:space="preserve"> </v>
      </c>
      <c r="S48" s="7"/>
      <c r="T48" s="8">
        <f t="shared" si="1"/>
        <v>0</v>
      </c>
    </row>
    <row r="49" spans="1:20" x14ac:dyDescent="0.3">
      <c r="A49">
        <v>44</v>
      </c>
      <c r="E49" s="3" t="s">
        <v>2</v>
      </c>
      <c r="F49" s="9" t="str">
        <f>VLOOKUP(Tableau25[[#This Row],[PLACE QUIMPER]],PointsClassement[],2,FALSE)</f>
        <v xml:space="preserve"> </v>
      </c>
      <c r="G49" s="5" t="s">
        <v>2</v>
      </c>
      <c r="H49" s="9" t="str">
        <f>VLOOKUP(Tableau25[[#This Row],[PLACE RIEC]],PointsClassement[],2,FALSE)</f>
        <v xml:space="preserve"> </v>
      </c>
      <c r="I49" s="5" t="s">
        <v>2</v>
      </c>
      <c r="J49" s="9" t="str">
        <f>VLOOKUP(Tableau25[[#This Row],[PLACE QUIMPERLE]],PointsClassement[],2,FALSE)</f>
        <v xml:space="preserve"> </v>
      </c>
      <c r="K49" s="5" t="s">
        <v>2</v>
      </c>
      <c r="L49" s="9" t="str">
        <f>VLOOKUP(Tableau25[[#This Row],[PLACE ERGUE]],PointsClassement[],2,FALSE)</f>
        <v xml:space="preserve"> </v>
      </c>
      <c r="M49" s="5" t="s">
        <v>2</v>
      </c>
      <c r="N49" s="9" t="str">
        <f>VLOOKUP(Tableau25[[#This Row],[PLACE TREGUNC]],PointsClassement[],2,FALSE)</f>
        <v xml:space="preserve"> </v>
      </c>
      <c r="O49" s="5" t="s">
        <v>2</v>
      </c>
      <c r="P49" s="9" t="str">
        <f>VLOOKUP(Tableau25[[#This Row],[PLACE SCAER]],PointsClassement[],2,FALSE)</f>
        <v xml:space="preserve"> </v>
      </c>
      <c r="Q49" s="5" t="s">
        <v>2</v>
      </c>
      <c r="R49" s="9" t="str">
        <f>VLOOKUP(Tableau25[[#This Row],[PLACE GOUEZEC]],PointsClassement[],2,FALSE)</f>
        <v xml:space="preserve"> </v>
      </c>
      <c r="S49" s="7"/>
      <c r="T49" s="8">
        <f t="shared" si="1"/>
        <v>0</v>
      </c>
    </row>
    <row r="50" spans="1:20" x14ac:dyDescent="0.3">
      <c r="A50">
        <v>45</v>
      </c>
      <c r="E50" s="3" t="s">
        <v>2</v>
      </c>
      <c r="F50" s="9" t="str">
        <f>VLOOKUP(Tableau25[[#This Row],[PLACE QUIMPER]],PointsClassement[],2,FALSE)</f>
        <v xml:space="preserve"> </v>
      </c>
      <c r="G50" s="5" t="s">
        <v>2</v>
      </c>
      <c r="H50" s="9" t="str">
        <f>VLOOKUP(Tableau25[[#This Row],[PLACE RIEC]],PointsClassement[],2,FALSE)</f>
        <v xml:space="preserve"> </v>
      </c>
      <c r="I50" s="5" t="s">
        <v>2</v>
      </c>
      <c r="J50" s="9" t="str">
        <f>VLOOKUP(Tableau25[[#This Row],[PLACE QUIMPERLE]],PointsClassement[],2,FALSE)</f>
        <v xml:space="preserve"> </v>
      </c>
      <c r="K50" s="5" t="s">
        <v>2</v>
      </c>
      <c r="L50" s="9" t="str">
        <f>VLOOKUP(Tableau25[[#This Row],[PLACE ERGUE]],PointsClassement[],2,FALSE)</f>
        <v xml:space="preserve"> </v>
      </c>
      <c r="M50" s="5" t="s">
        <v>2</v>
      </c>
      <c r="N50" s="9" t="str">
        <f>VLOOKUP(Tableau25[[#This Row],[PLACE TREGUNC]],PointsClassement[],2,FALSE)</f>
        <v xml:space="preserve"> </v>
      </c>
      <c r="O50" s="5" t="s">
        <v>2</v>
      </c>
      <c r="P50" s="9" t="str">
        <f>VLOOKUP(Tableau25[[#This Row],[PLACE SCAER]],PointsClassement[],2,FALSE)</f>
        <v xml:space="preserve"> </v>
      </c>
      <c r="Q50" s="5" t="s">
        <v>2</v>
      </c>
      <c r="R50" s="9" t="str">
        <f>VLOOKUP(Tableau25[[#This Row],[PLACE GOUEZEC]],PointsClassement[],2,FALSE)</f>
        <v xml:space="preserve"> </v>
      </c>
      <c r="S50" s="7"/>
      <c r="T50" s="8">
        <f t="shared" si="1"/>
        <v>0</v>
      </c>
    </row>
    <row r="51" spans="1:20" x14ac:dyDescent="0.3">
      <c r="A51">
        <v>46</v>
      </c>
      <c r="E51" s="3" t="s">
        <v>2</v>
      </c>
      <c r="F51" s="9" t="str">
        <f>VLOOKUP(Tableau25[[#This Row],[PLACE QUIMPER]],PointsClassement[],2,FALSE)</f>
        <v xml:space="preserve"> </v>
      </c>
      <c r="G51" s="5" t="s">
        <v>2</v>
      </c>
      <c r="H51" s="9" t="str">
        <f>VLOOKUP(Tableau25[[#This Row],[PLACE RIEC]],PointsClassement[],2,FALSE)</f>
        <v xml:space="preserve"> </v>
      </c>
      <c r="I51" s="5" t="s">
        <v>2</v>
      </c>
      <c r="J51" s="9" t="str">
        <f>VLOOKUP(Tableau25[[#This Row],[PLACE QUIMPERLE]],PointsClassement[],2,FALSE)</f>
        <v xml:space="preserve"> </v>
      </c>
      <c r="K51" s="5" t="s">
        <v>2</v>
      </c>
      <c r="L51" s="9" t="str">
        <f>VLOOKUP(Tableau25[[#This Row],[PLACE ERGUE]],PointsClassement[],2,FALSE)</f>
        <v xml:space="preserve"> </v>
      </c>
      <c r="M51" s="5" t="s">
        <v>2</v>
      </c>
      <c r="N51" s="9" t="str">
        <f>VLOOKUP(Tableau25[[#This Row],[PLACE TREGUNC]],PointsClassement[],2,FALSE)</f>
        <v xml:space="preserve"> </v>
      </c>
      <c r="O51" s="5" t="s">
        <v>2</v>
      </c>
      <c r="P51" s="9" t="str">
        <f>VLOOKUP(Tableau25[[#This Row],[PLACE SCAER]],PointsClassement[],2,FALSE)</f>
        <v xml:space="preserve"> </v>
      </c>
      <c r="Q51" s="5" t="s">
        <v>2</v>
      </c>
      <c r="R51" s="9" t="str">
        <f>VLOOKUP(Tableau25[[#This Row],[PLACE GOUEZEC]],PointsClassement[],2,FALSE)</f>
        <v xml:space="preserve"> </v>
      </c>
      <c r="S51" s="7"/>
      <c r="T51" s="8">
        <f t="shared" si="1"/>
        <v>0</v>
      </c>
    </row>
    <row r="52" spans="1:20" x14ac:dyDescent="0.3">
      <c r="A52">
        <v>47</v>
      </c>
      <c r="E52" s="3" t="s">
        <v>2</v>
      </c>
      <c r="F52" s="9" t="str">
        <f>VLOOKUP(Tableau25[[#This Row],[PLACE QUIMPER]],PointsClassement[],2,FALSE)</f>
        <v xml:space="preserve"> </v>
      </c>
      <c r="G52" s="5" t="s">
        <v>2</v>
      </c>
      <c r="H52" s="9" t="str">
        <f>VLOOKUP(Tableau25[[#This Row],[PLACE RIEC]],PointsClassement[],2,FALSE)</f>
        <v xml:space="preserve"> </v>
      </c>
      <c r="I52" s="5" t="s">
        <v>2</v>
      </c>
      <c r="J52" s="9" t="str">
        <f>VLOOKUP(Tableau25[[#This Row],[PLACE QUIMPERLE]],PointsClassement[],2,FALSE)</f>
        <v xml:space="preserve"> </v>
      </c>
      <c r="K52" s="5" t="s">
        <v>2</v>
      </c>
      <c r="L52" s="9" t="str">
        <f>VLOOKUP(Tableau25[[#This Row],[PLACE ERGUE]],PointsClassement[],2,FALSE)</f>
        <v xml:space="preserve"> </v>
      </c>
      <c r="M52" s="5" t="s">
        <v>2</v>
      </c>
      <c r="N52" s="9" t="str">
        <f>VLOOKUP(Tableau25[[#This Row],[PLACE TREGUNC]],PointsClassement[],2,FALSE)</f>
        <v xml:space="preserve"> </v>
      </c>
      <c r="O52" s="5" t="s">
        <v>2</v>
      </c>
      <c r="P52" s="9" t="str">
        <f>VLOOKUP(Tableau25[[#This Row],[PLACE SCAER]],PointsClassement[],2,FALSE)</f>
        <v xml:space="preserve"> </v>
      </c>
      <c r="Q52" s="5" t="s">
        <v>2</v>
      </c>
      <c r="R52" s="9" t="str">
        <f>VLOOKUP(Tableau25[[#This Row],[PLACE GOUEZEC]],PointsClassement[],2,FALSE)</f>
        <v xml:space="preserve"> </v>
      </c>
      <c r="S52" s="7"/>
      <c r="T52" s="8">
        <f t="shared" si="1"/>
        <v>0</v>
      </c>
    </row>
    <row r="53" spans="1:20" x14ac:dyDescent="0.3">
      <c r="A53">
        <v>48</v>
      </c>
      <c r="E53" s="3" t="s">
        <v>2</v>
      </c>
      <c r="F53" s="9" t="str">
        <f>VLOOKUP(Tableau25[[#This Row],[PLACE QUIMPER]],PointsClassement[],2,FALSE)</f>
        <v xml:space="preserve"> </v>
      </c>
      <c r="G53" s="5" t="s">
        <v>2</v>
      </c>
      <c r="H53" s="9" t="str">
        <f>VLOOKUP(Tableau25[[#This Row],[PLACE RIEC]],PointsClassement[],2,FALSE)</f>
        <v xml:space="preserve"> </v>
      </c>
      <c r="I53" s="5" t="s">
        <v>2</v>
      </c>
      <c r="J53" s="9" t="str">
        <f>VLOOKUP(Tableau25[[#This Row],[PLACE QUIMPERLE]],PointsClassement[],2,FALSE)</f>
        <v xml:space="preserve"> </v>
      </c>
      <c r="K53" s="5" t="s">
        <v>2</v>
      </c>
      <c r="L53" s="9" t="str">
        <f>VLOOKUP(Tableau25[[#This Row],[PLACE ERGUE]],PointsClassement[],2,FALSE)</f>
        <v xml:space="preserve"> </v>
      </c>
      <c r="M53" s="5" t="s">
        <v>2</v>
      </c>
      <c r="N53" s="9" t="str">
        <f>VLOOKUP(Tableau25[[#This Row],[PLACE TREGUNC]],PointsClassement[],2,FALSE)</f>
        <v xml:space="preserve"> </v>
      </c>
      <c r="O53" s="5" t="s">
        <v>2</v>
      </c>
      <c r="P53" s="9" t="str">
        <f>VLOOKUP(Tableau25[[#This Row],[PLACE SCAER]],PointsClassement[],2,FALSE)</f>
        <v xml:space="preserve"> </v>
      </c>
      <c r="Q53" s="5" t="s">
        <v>2</v>
      </c>
      <c r="R53" s="9" t="str">
        <f>VLOOKUP(Tableau25[[#This Row],[PLACE GOUEZEC]],PointsClassement[],2,FALSE)</f>
        <v xml:space="preserve"> </v>
      </c>
      <c r="S53" s="7"/>
      <c r="T53" s="8">
        <f t="shared" si="1"/>
        <v>0</v>
      </c>
    </row>
    <row r="54" spans="1:20" x14ac:dyDescent="0.3">
      <c r="A54">
        <v>49</v>
      </c>
      <c r="E54" s="3" t="s">
        <v>2</v>
      </c>
      <c r="F54" s="9" t="str">
        <f>VLOOKUP(Tableau25[[#This Row],[PLACE QUIMPER]],PointsClassement[],2,FALSE)</f>
        <v xml:space="preserve"> </v>
      </c>
      <c r="G54" s="5" t="s">
        <v>2</v>
      </c>
      <c r="H54" s="9" t="str">
        <f>VLOOKUP(Tableau25[[#This Row],[PLACE RIEC]],PointsClassement[],2,FALSE)</f>
        <v xml:space="preserve"> </v>
      </c>
      <c r="I54" s="5" t="s">
        <v>2</v>
      </c>
      <c r="J54" s="9" t="str">
        <f>VLOOKUP(Tableau25[[#This Row],[PLACE QUIMPERLE]],PointsClassement[],2,FALSE)</f>
        <v xml:space="preserve"> </v>
      </c>
      <c r="K54" s="5" t="s">
        <v>2</v>
      </c>
      <c r="L54" s="9" t="str">
        <f>VLOOKUP(Tableau25[[#This Row],[PLACE ERGUE]],PointsClassement[],2,FALSE)</f>
        <v xml:space="preserve"> </v>
      </c>
      <c r="M54" s="5" t="s">
        <v>2</v>
      </c>
      <c r="N54" s="9" t="str">
        <f>VLOOKUP(Tableau25[[#This Row],[PLACE TREGUNC]],PointsClassement[],2,FALSE)</f>
        <v xml:space="preserve"> </v>
      </c>
      <c r="O54" s="5" t="s">
        <v>2</v>
      </c>
      <c r="P54" s="9" t="str">
        <f>VLOOKUP(Tableau25[[#This Row],[PLACE SCAER]],PointsClassement[],2,FALSE)</f>
        <v xml:space="preserve"> </v>
      </c>
      <c r="Q54" s="5" t="s">
        <v>2</v>
      </c>
      <c r="R54" s="9" t="str">
        <f>VLOOKUP(Tableau25[[#This Row],[PLACE GOUEZEC]],PointsClassement[],2,FALSE)</f>
        <v xml:space="preserve"> </v>
      </c>
      <c r="S54" s="7"/>
      <c r="T54" s="8">
        <f t="shared" si="1"/>
        <v>0</v>
      </c>
    </row>
    <row r="55" spans="1:20" x14ac:dyDescent="0.3">
      <c r="A55">
        <v>50</v>
      </c>
      <c r="E55" s="3" t="s">
        <v>2</v>
      </c>
      <c r="F55" s="9" t="str">
        <f>VLOOKUP(Tableau25[[#This Row],[PLACE QUIMPER]],PointsClassement[],2,FALSE)</f>
        <v xml:space="preserve"> </v>
      </c>
      <c r="G55" s="5" t="s">
        <v>2</v>
      </c>
      <c r="H55" s="9" t="str">
        <f>VLOOKUP(Tableau25[[#This Row],[PLACE RIEC]],PointsClassement[],2,FALSE)</f>
        <v xml:space="preserve"> </v>
      </c>
      <c r="I55" s="5" t="s">
        <v>2</v>
      </c>
      <c r="J55" s="9" t="str">
        <f>VLOOKUP(Tableau25[[#This Row],[PLACE QUIMPERLE]],PointsClassement[],2,FALSE)</f>
        <v xml:space="preserve"> </v>
      </c>
      <c r="K55" s="5" t="s">
        <v>2</v>
      </c>
      <c r="L55" s="9" t="str">
        <f>VLOOKUP(Tableau25[[#This Row],[PLACE ERGUE]],PointsClassement[],2,FALSE)</f>
        <v xml:space="preserve"> </v>
      </c>
      <c r="M55" s="5" t="s">
        <v>2</v>
      </c>
      <c r="N55" s="9" t="str">
        <f>VLOOKUP(Tableau25[[#This Row],[PLACE TREGUNC]],PointsClassement[],2,FALSE)</f>
        <v xml:space="preserve"> </v>
      </c>
      <c r="O55" s="5" t="s">
        <v>2</v>
      </c>
      <c r="P55" s="9" t="str">
        <f>VLOOKUP(Tableau25[[#This Row],[PLACE SCAER]],PointsClassement[],2,FALSE)</f>
        <v xml:space="preserve"> </v>
      </c>
      <c r="Q55" s="5" t="s">
        <v>2</v>
      </c>
      <c r="R55" s="9" t="str">
        <f>VLOOKUP(Tableau25[[#This Row],[PLACE GOUEZEC]],PointsClassement[],2,FALSE)</f>
        <v xml:space="preserve"> </v>
      </c>
      <c r="S55" s="7"/>
      <c r="T55" s="8">
        <f t="shared" si="1"/>
        <v>0</v>
      </c>
    </row>
    <row r="56" spans="1:20" x14ac:dyDescent="0.3">
      <c r="A56">
        <v>51</v>
      </c>
      <c r="E56" s="3" t="s">
        <v>2</v>
      </c>
      <c r="F56" s="9" t="str">
        <f>VLOOKUP(Tableau25[[#This Row],[PLACE QUIMPER]],PointsClassement[],2,FALSE)</f>
        <v xml:space="preserve"> </v>
      </c>
      <c r="G56" s="5" t="s">
        <v>2</v>
      </c>
      <c r="H56" s="9" t="str">
        <f>VLOOKUP(Tableau25[[#This Row],[PLACE RIEC]],PointsClassement[],2,FALSE)</f>
        <v xml:space="preserve"> </v>
      </c>
      <c r="I56" s="5" t="s">
        <v>2</v>
      </c>
      <c r="J56" s="9" t="str">
        <f>VLOOKUP(Tableau25[[#This Row],[PLACE QUIMPERLE]],PointsClassement[],2,FALSE)</f>
        <v xml:space="preserve"> </v>
      </c>
      <c r="K56" s="5" t="s">
        <v>2</v>
      </c>
      <c r="L56" s="9" t="str">
        <f>VLOOKUP(Tableau25[[#This Row],[PLACE ERGUE]],PointsClassement[],2,FALSE)</f>
        <v xml:space="preserve"> </v>
      </c>
      <c r="M56" s="5" t="s">
        <v>2</v>
      </c>
      <c r="N56" s="9" t="str">
        <f>VLOOKUP(Tableau25[[#This Row],[PLACE TREGUNC]],PointsClassement[],2,FALSE)</f>
        <v xml:space="preserve"> </v>
      </c>
      <c r="O56" s="5" t="s">
        <v>2</v>
      </c>
      <c r="P56" s="9" t="str">
        <f>VLOOKUP(Tableau25[[#This Row],[PLACE SCAER]],PointsClassement[],2,FALSE)</f>
        <v xml:space="preserve"> </v>
      </c>
      <c r="Q56" s="5" t="s">
        <v>2</v>
      </c>
      <c r="R56" s="9" t="str">
        <f>VLOOKUP(Tableau25[[#This Row],[PLACE GOUEZEC]],PointsClassement[],2,FALSE)</f>
        <v xml:space="preserve"> </v>
      </c>
      <c r="S56" s="7"/>
      <c r="T56" s="8">
        <f t="shared" si="1"/>
        <v>0</v>
      </c>
    </row>
    <row r="57" spans="1:20" x14ac:dyDescent="0.3">
      <c r="A57">
        <v>52</v>
      </c>
      <c r="E57" s="3" t="s">
        <v>2</v>
      </c>
      <c r="F57" s="9" t="str">
        <f>VLOOKUP(Tableau25[[#This Row],[PLACE QUIMPER]],PointsClassement[],2,FALSE)</f>
        <v xml:space="preserve"> </v>
      </c>
      <c r="G57" s="5" t="s">
        <v>2</v>
      </c>
      <c r="H57" s="9" t="str">
        <f>VLOOKUP(Tableau25[[#This Row],[PLACE RIEC]],PointsClassement[],2,FALSE)</f>
        <v xml:space="preserve"> </v>
      </c>
      <c r="I57" s="5" t="s">
        <v>2</v>
      </c>
      <c r="J57" s="9" t="str">
        <f>VLOOKUP(Tableau25[[#This Row],[PLACE QUIMPERLE]],PointsClassement[],2,FALSE)</f>
        <v xml:space="preserve"> </v>
      </c>
      <c r="K57" s="5" t="s">
        <v>2</v>
      </c>
      <c r="L57" s="9" t="str">
        <f>VLOOKUP(Tableau25[[#This Row],[PLACE ERGUE]],PointsClassement[],2,FALSE)</f>
        <v xml:space="preserve"> </v>
      </c>
      <c r="M57" s="5" t="s">
        <v>2</v>
      </c>
      <c r="N57" s="9" t="str">
        <f>VLOOKUP(Tableau25[[#This Row],[PLACE TREGUNC]],PointsClassement[],2,FALSE)</f>
        <v xml:space="preserve"> </v>
      </c>
      <c r="O57" s="5" t="s">
        <v>2</v>
      </c>
      <c r="P57" s="9" t="str">
        <f>VLOOKUP(Tableau25[[#This Row],[PLACE SCAER]],PointsClassement[],2,FALSE)</f>
        <v xml:space="preserve"> </v>
      </c>
      <c r="Q57" s="5" t="s">
        <v>2</v>
      </c>
      <c r="R57" s="9" t="str">
        <f>VLOOKUP(Tableau25[[#This Row],[PLACE GOUEZEC]],PointsClassement[],2,FALSE)</f>
        <v xml:space="preserve"> </v>
      </c>
      <c r="S57" s="7"/>
      <c r="T57" s="8">
        <f t="shared" si="1"/>
        <v>0</v>
      </c>
    </row>
    <row r="58" spans="1:20" x14ac:dyDescent="0.3">
      <c r="A58">
        <v>53</v>
      </c>
      <c r="E58" s="3" t="s">
        <v>2</v>
      </c>
      <c r="F58" s="9" t="str">
        <f>VLOOKUP(Tableau25[[#This Row],[PLACE QUIMPER]],PointsClassement[],2,FALSE)</f>
        <v xml:space="preserve"> </v>
      </c>
      <c r="G58" s="5" t="s">
        <v>2</v>
      </c>
      <c r="H58" s="9" t="str">
        <f>VLOOKUP(Tableau25[[#This Row],[PLACE RIEC]],PointsClassement[],2,FALSE)</f>
        <v xml:space="preserve"> </v>
      </c>
      <c r="I58" s="5" t="s">
        <v>2</v>
      </c>
      <c r="J58" s="9" t="str">
        <f>VLOOKUP(Tableau25[[#This Row],[PLACE QUIMPERLE]],PointsClassement[],2,FALSE)</f>
        <v xml:space="preserve"> </v>
      </c>
      <c r="K58" s="5" t="s">
        <v>2</v>
      </c>
      <c r="L58" s="9" t="str">
        <f>VLOOKUP(Tableau25[[#This Row],[PLACE ERGUE]],PointsClassement[],2,FALSE)</f>
        <v xml:space="preserve"> </v>
      </c>
      <c r="M58" s="5" t="s">
        <v>2</v>
      </c>
      <c r="N58" s="9" t="str">
        <f>VLOOKUP(Tableau25[[#This Row],[PLACE TREGUNC]],PointsClassement[],2,FALSE)</f>
        <v xml:space="preserve"> </v>
      </c>
      <c r="O58" s="5" t="s">
        <v>2</v>
      </c>
      <c r="P58" s="9" t="str">
        <f>VLOOKUP(Tableau25[[#This Row],[PLACE SCAER]],PointsClassement[],2,FALSE)</f>
        <v xml:space="preserve"> </v>
      </c>
      <c r="Q58" s="5" t="s">
        <v>2</v>
      </c>
      <c r="R58" s="9" t="str">
        <f>VLOOKUP(Tableau25[[#This Row],[PLACE GOUEZEC]],PointsClassement[],2,FALSE)</f>
        <v xml:space="preserve"> </v>
      </c>
      <c r="S58" s="7"/>
      <c r="T58" s="8">
        <f t="shared" si="1"/>
        <v>0</v>
      </c>
    </row>
    <row r="59" spans="1:20" x14ac:dyDescent="0.3">
      <c r="A59">
        <v>54</v>
      </c>
      <c r="E59" s="3" t="s">
        <v>2</v>
      </c>
      <c r="F59" s="9" t="str">
        <f>VLOOKUP(Tableau25[[#This Row],[PLACE QUIMPER]],PointsClassement[],2,FALSE)</f>
        <v xml:space="preserve"> </v>
      </c>
      <c r="G59" s="5" t="s">
        <v>2</v>
      </c>
      <c r="H59" s="9" t="str">
        <f>VLOOKUP(Tableau25[[#This Row],[PLACE RIEC]],PointsClassement[],2,FALSE)</f>
        <v xml:space="preserve"> </v>
      </c>
      <c r="I59" s="5" t="s">
        <v>2</v>
      </c>
      <c r="J59" s="9" t="str">
        <f>VLOOKUP(Tableau25[[#This Row],[PLACE QUIMPERLE]],PointsClassement[],2,FALSE)</f>
        <v xml:space="preserve"> </v>
      </c>
      <c r="K59" s="5" t="s">
        <v>2</v>
      </c>
      <c r="L59" s="9" t="str">
        <f>VLOOKUP(Tableau25[[#This Row],[PLACE ERGUE]],PointsClassement[],2,FALSE)</f>
        <v xml:space="preserve"> </v>
      </c>
      <c r="M59" s="5" t="s">
        <v>2</v>
      </c>
      <c r="N59" s="9" t="str">
        <f>VLOOKUP(Tableau25[[#This Row],[PLACE TREGUNC]],PointsClassement[],2,FALSE)</f>
        <v xml:space="preserve"> </v>
      </c>
      <c r="O59" s="5" t="s">
        <v>2</v>
      </c>
      <c r="P59" s="9" t="str">
        <f>VLOOKUP(Tableau25[[#This Row],[PLACE SCAER]],PointsClassement[],2,FALSE)</f>
        <v xml:space="preserve"> </v>
      </c>
      <c r="Q59" s="5" t="s">
        <v>2</v>
      </c>
      <c r="R59" s="9" t="str">
        <f>VLOOKUP(Tableau25[[#This Row],[PLACE GOUEZEC]],PointsClassement[],2,FALSE)</f>
        <v xml:space="preserve"> </v>
      </c>
      <c r="S59" s="7"/>
      <c r="T59" s="8">
        <f t="shared" si="1"/>
        <v>0</v>
      </c>
    </row>
    <row r="60" spans="1:20" x14ac:dyDescent="0.3">
      <c r="A60">
        <v>55</v>
      </c>
      <c r="E60" s="3" t="s">
        <v>2</v>
      </c>
      <c r="F60" s="9" t="str">
        <f>VLOOKUP(Tableau25[[#This Row],[PLACE QUIMPER]],PointsClassement[],2,FALSE)</f>
        <v xml:space="preserve"> </v>
      </c>
      <c r="G60" s="5" t="s">
        <v>2</v>
      </c>
      <c r="H60" s="9" t="str">
        <f>VLOOKUP(Tableau25[[#This Row],[PLACE RIEC]],PointsClassement[],2,FALSE)</f>
        <v xml:space="preserve"> </v>
      </c>
      <c r="I60" s="5" t="s">
        <v>2</v>
      </c>
      <c r="J60" s="9" t="str">
        <f>VLOOKUP(Tableau25[[#This Row],[PLACE QUIMPERLE]],PointsClassement[],2,FALSE)</f>
        <v xml:space="preserve"> </v>
      </c>
      <c r="K60" s="5" t="s">
        <v>2</v>
      </c>
      <c r="L60" s="9" t="str">
        <f>VLOOKUP(Tableau25[[#This Row],[PLACE ERGUE]],PointsClassement[],2,FALSE)</f>
        <v xml:space="preserve"> </v>
      </c>
      <c r="M60" s="5" t="s">
        <v>2</v>
      </c>
      <c r="N60" s="9" t="str">
        <f>VLOOKUP(Tableau25[[#This Row],[PLACE TREGUNC]],PointsClassement[],2,FALSE)</f>
        <v xml:space="preserve"> </v>
      </c>
      <c r="O60" s="5" t="s">
        <v>2</v>
      </c>
      <c r="P60" s="9" t="str">
        <f>VLOOKUP(Tableau25[[#This Row],[PLACE SCAER]],PointsClassement[],2,FALSE)</f>
        <v xml:space="preserve"> </v>
      </c>
      <c r="Q60" s="5" t="s">
        <v>2</v>
      </c>
      <c r="R60" s="9" t="str">
        <f>VLOOKUP(Tableau25[[#This Row],[PLACE GOUEZEC]],PointsClassement[],2,FALSE)</f>
        <v xml:space="preserve"> </v>
      </c>
      <c r="S60" s="7"/>
      <c r="T60" s="8">
        <f t="shared" si="1"/>
        <v>0</v>
      </c>
    </row>
    <row r="61" spans="1:20" x14ac:dyDescent="0.3">
      <c r="A61">
        <v>56</v>
      </c>
      <c r="E61" s="3" t="s">
        <v>2</v>
      </c>
      <c r="F61" s="9" t="str">
        <f>VLOOKUP(Tableau25[[#This Row],[PLACE QUIMPER]],PointsClassement[],2,FALSE)</f>
        <v xml:space="preserve"> </v>
      </c>
      <c r="G61" s="5" t="s">
        <v>2</v>
      </c>
      <c r="H61" s="9" t="str">
        <f>VLOOKUP(Tableau25[[#This Row],[PLACE RIEC]],PointsClassement[],2,FALSE)</f>
        <v xml:space="preserve"> </v>
      </c>
      <c r="I61" s="5" t="s">
        <v>2</v>
      </c>
      <c r="J61" s="9" t="str">
        <f>VLOOKUP(Tableau25[[#This Row],[PLACE QUIMPERLE]],PointsClassement[],2,FALSE)</f>
        <v xml:space="preserve"> </v>
      </c>
      <c r="K61" s="5" t="s">
        <v>2</v>
      </c>
      <c r="L61" s="9" t="str">
        <f>VLOOKUP(Tableau25[[#This Row],[PLACE ERGUE]],PointsClassement[],2,FALSE)</f>
        <v xml:space="preserve"> </v>
      </c>
      <c r="M61" s="5" t="s">
        <v>2</v>
      </c>
      <c r="N61" s="9" t="str">
        <f>VLOOKUP(Tableau25[[#This Row],[PLACE TREGUNC]],PointsClassement[],2,FALSE)</f>
        <v xml:space="preserve"> </v>
      </c>
      <c r="O61" s="5" t="s">
        <v>2</v>
      </c>
      <c r="P61" s="9" t="str">
        <f>VLOOKUP(Tableau25[[#This Row],[PLACE SCAER]],PointsClassement[],2,FALSE)</f>
        <v xml:space="preserve"> </v>
      </c>
      <c r="Q61" s="5" t="s">
        <v>2</v>
      </c>
      <c r="R61" s="9" t="str">
        <f>VLOOKUP(Tableau25[[#This Row],[PLACE GOUEZEC]],PointsClassement[],2,FALSE)</f>
        <v xml:space="preserve"> </v>
      </c>
      <c r="S61" s="7"/>
      <c r="T61" s="8">
        <f t="shared" si="1"/>
        <v>0</v>
      </c>
    </row>
    <row r="62" spans="1:20" x14ac:dyDescent="0.3">
      <c r="A62">
        <v>57</v>
      </c>
      <c r="E62" s="3" t="s">
        <v>2</v>
      </c>
      <c r="F62" s="9" t="str">
        <f>VLOOKUP(Tableau25[[#This Row],[PLACE QUIMPER]],PointsClassement[],2,FALSE)</f>
        <v xml:space="preserve"> </v>
      </c>
      <c r="G62" s="5" t="s">
        <v>2</v>
      </c>
      <c r="H62" s="9" t="str">
        <f>VLOOKUP(Tableau25[[#This Row],[PLACE RIEC]],PointsClassement[],2,FALSE)</f>
        <v xml:space="preserve"> </v>
      </c>
      <c r="I62" s="5" t="s">
        <v>2</v>
      </c>
      <c r="J62" s="9" t="str">
        <f>VLOOKUP(Tableau25[[#This Row],[PLACE QUIMPERLE]],PointsClassement[],2,FALSE)</f>
        <v xml:space="preserve"> </v>
      </c>
      <c r="K62" s="5" t="s">
        <v>2</v>
      </c>
      <c r="L62" s="9" t="str">
        <f>VLOOKUP(Tableau25[[#This Row],[PLACE ERGUE]],PointsClassement[],2,FALSE)</f>
        <v xml:space="preserve"> </v>
      </c>
      <c r="M62" s="5" t="s">
        <v>2</v>
      </c>
      <c r="N62" s="9" t="str">
        <f>VLOOKUP(Tableau25[[#This Row],[PLACE TREGUNC]],PointsClassement[],2,FALSE)</f>
        <v xml:space="preserve"> </v>
      </c>
      <c r="O62" s="5" t="s">
        <v>2</v>
      </c>
      <c r="P62" s="9" t="str">
        <f>VLOOKUP(Tableau25[[#This Row],[PLACE SCAER]],PointsClassement[],2,FALSE)</f>
        <v xml:space="preserve"> </v>
      </c>
      <c r="Q62" s="5" t="s">
        <v>2</v>
      </c>
      <c r="R62" s="9" t="str">
        <f>VLOOKUP(Tableau25[[#This Row],[PLACE GOUEZEC]],PointsClassement[],2,FALSE)</f>
        <v xml:space="preserve"> </v>
      </c>
      <c r="S62" s="7"/>
      <c r="T62" s="8">
        <f t="shared" si="1"/>
        <v>0</v>
      </c>
    </row>
    <row r="63" spans="1:20" x14ac:dyDescent="0.3">
      <c r="A63">
        <v>58</v>
      </c>
      <c r="E63" s="3" t="s">
        <v>2</v>
      </c>
      <c r="F63" s="9" t="str">
        <f>VLOOKUP(Tableau25[[#This Row],[PLACE QUIMPER]],PointsClassement[],2,FALSE)</f>
        <v xml:space="preserve"> </v>
      </c>
      <c r="G63" s="5" t="s">
        <v>2</v>
      </c>
      <c r="H63" s="9" t="str">
        <f>VLOOKUP(Tableau25[[#This Row],[PLACE RIEC]],PointsClassement[],2,FALSE)</f>
        <v xml:space="preserve"> </v>
      </c>
      <c r="I63" s="5" t="s">
        <v>2</v>
      </c>
      <c r="J63" s="9" t="str">
        <f>VLOOKUP(Tableau25[[#This Row],[PLACE QUIMPERLE]],PointsClassement[],2,FALSE)</f>
        <v xml:space="preserve"> </v>
      </c>
      <c r="K63" s="5" t="s">
        <v>2</v>
      </c>
      <c r="L63" s="9" t="str">
        <f>VLOOKUP(Tableau25[[#This Row],[PLACE ERGUE]],PointsClassement[],2,FALSE)</f>
        <v xml:space="preserve"> </v>
      </c>
      <c r="M63" s="5" t="s">
        <v>2</v>
      </c>
      <c r="N63" s="9" t="str">
        <f>VLOOKUP(Tableau25[[#This Row],[PLACE TREGUNC]],PointsClassement[],2,FALSE)</f>
        <v xml:space="preserve"> </v>
      </c>
      <c r="O63" s="5" t="s">
        <v>2</v>
      </c>
      <c r="P63" s="9" t="str">
        <f>VLOOKUP(Tableau25[[#This Row],[PLACE SCAER]],PointsClassement[],2,FALSE)</f>
        <v xml:space="preserve"> </v>
      </c>
      <c r="Q63" s="5" t="s">
        <v>2</v>
      </c>
      <c r="R63" s="9" t="str">
        <f>VLOOKUP(Tableau25[[#This Row],[PLACE GOUEZEC]],PointsClassement[],2,FALSE)</f>
        <v xml:space="preserve"> </v>
      </c>
      <c r="S63" s="7"/>
      <c r="T63" s="8">
        <f t="shared" si="1"/>
        <v>0</v>
      </c>
    </row>
    <row r="64" spans="1:20" x14ac:dyDescent="0.3">
      <c r="A64">
        <v>59</v>
      </c>
      <c r="E64" s="3" t="s">
        <v>2</v>
      </c>
      <c r="F64" s="9" t="str">
        <f>VLOOKUP(Tableau25[[#This Row],[PLACE QUIMPER]],PointsClassement[],2,FALSE)</f>
        <v xml:space="preserve"> </v>
      </c>
      <c r="G64" s="5" t="s">
        <v>2</v>
      </c>
      <c r="H64" s="9" t="str">
        <f>VLOOKUP(Tableau25[[#This Row],[PLACE RIEC]],PointsClassement[],2,FALSE)</f>
        <v xml:space="preserve"> </v>
      </c>
      <c r="I64" s="5" t="s">
        <v>2</v>
      </c>
      <c r="J64" s="9" t="str">
        <f>VLOOKUP(Tableau25[[#This Row],[PLACE QUIMPERLE]],PointsClassement[],2,FALSE)</f>
        <v xml:space="preserve"> </v>
      </c>
      <c r="K64" s="5" t="s">
        <v>2</v>
      </c>
      <c r="L64" s="9" t="str">
        <f>VLOOKUP(Tableau25[[#This Row],[PLACE ERGUE]],PointsClassement[],2,FALSE)</f>
        <v xml:space="preserve"> </v>
      </c>
      <c r="M64" s="5" t="s">
        <v>2</v>
      </c>
      <c r="N64" s="9" t="str">
        <f>VLOOKUP(Tableau25[[#This Row],[PLACE TREGUNC]],PointsClassement[],2,FALSE)</f>
        <v xml:space="preserve"> </v>
      </c>
      <c r="O64" s="5" t="s">
        <v>2</v>
      </c>
      <c r="P64" s="9" t="str">
        <f>VLOOKUP(Tableau25[[#This Row],[PLACE SCAER]],PointsClassement[],2,FALSE)</f>
        <v xml:space="preserve"> </v>
      </c>
      <c r="Q64" s="5" t="s">
        <v>2</v>
      </c>
      <c r="R64" s="9" t="str">
        <f>VLOOKUP(Tableau25[[#This Row],[PLACE GOUEZEC]],PointsClassement[],2,FALSE)</f>
        <v xml:space="preserve"> </v>
      </c>
      <c r="S64" s="7"/>
      <c r="T64" s="8">
        <f t="shared" si="1"/>
        <v>0</v>
      </c>
    </row>
    <row r="65" spans="1:20" x14ac:dyDescent="0.3">
      <c r="A65">
        <v>60</v>
      </c>
      <c r="E65" s="3" t="s">
        <v>2</v>
      </c>
      <c r="F65" s="9" t="str">
        <f>VLOOKUP(Tableau25[[#This Row],[PLACE QUIMPER]],PointsClassement[],2,FALSE)</f>
        <v xml:space="preserve"> </v>
      </c>
      <c r="G65" s="5" t="s">
        <v>2</v>
      </c>
      <c r="H65" s="9" t="str">
        <f>VLOOKUP(Tableau25[[#This Row],[PLACE RIEC]],PointsClassement[],2,FALSE)</f>
        <v xml:space="preserve"> </v>
      </c>
      <c r="I65" s="5" t="s">
        <v>2</v>
      </c>
      <c r="J65" s="9" t="str">
        <f>VLOOKUP(Tableau25[[#This Row],[PLACE QUIMPERLE]],PointsClassement[],2,FALSE)</f>
        <v xml:space="preserve"> </v>
      </c>
      <c r="K65" s="5" t="s">
        <v>2</v>
      </c>
      <c r="L65" s="9" t="str">
        <f>VLOOKUP(Tableau25[[#This Row],[PLACE ERGUE]],PointsClassement[],2,FALSE)</f>
        <v xml:space="preserve"> </v>
      </c>
      <c r="M65" s="5" t="s">
        <v>2</v>
      </c>
      <c r="N65" s="9" t="str">
        <f>VLOOKUP(Tableau25[[#This Row],[PLACE TREGUNC]],PointsClassement[],2,FALSE)</f>
        <v xml:space="preserve"> </v>
      </c>
      <c r="O65" s="5" t="s">
        <v>2</v>
      </c>
      <c r="P65" s="9" t="str">
        <f>VLOOKUP(Tableau25[[#This Row],[PLACE SCAER]],PointsClassement[],2,FALSE)</f>
        <v xml:space="preserve"> </v>
      </c>
      <c r="Q65" s="5" t="s">
        <v>2</v>
      </c>
      <c r="R65" s="9" t="str">
        <f>VLOOKUP(Tableau25[[#This Row],[PLACE GOUEZEC]],PointsClassement[],2,FALSE)</f>
        <v xml:space="preserve"> </v>
      </c>
      <c r="S65" s="7"/>
      <c r="T65" s="8">
        <f t="shared" si="1"/>
        <v>0</v>
      </c>
    </row>
    <row r="66" spans="1:20" x14ac:dyDescent="0.3">
      <c r="A66">
        <v>61</v>
      </c>
      <c r="E66" s="3" t="s">
        <v>2</v>
      </c>
      <c r="F66" s="9" t="str">
        <f>VLOOKUP(Tableau25[[#This Row],[PLACE QUIMPER]],PointsClassement[],2,FALSE)</f>
        <v xml:space="preserve"> </v>
      </c>
      <c r="G66" s="5" t="s">
        <v>2</v>
      </c>
      <c r="H66" s="9" t="str">
        <f>VLOOKUP(Tableau25[[#This Row],[PLACE RIEC]],PointsClassement[],2,FALSE)</f>
        <v xml:space="preserve"> </v>
      </c>
      <c r="I66" s="5" t="s">
        <v>2</v>
      </c>
      <c r="J66" s="9" t="str">
        <f>VLOOKUP(Tableau25[[#This Row],[PLACE QUIMPERLE]],PointsClassement[],2,FALSE)</f>
        <v xml:space="preserve"> </v>
      </c>
      <c r="K66" s="5" t="s">
        <v>2</v>
      </c>
      <c r="L66" s="9" t="str">
        <f>VLOOKUP(Tableau25[[#This Row],[PLACE ERGUE]],PointsClassement[],2,FALSE)</f>
        <v xml:space="preserve"> </v>
      </c>
      <c r="M66" s="5" t="s">
        <v>2</v>
      </c>
      <c r="N66" s="9" t="str">
        <f>VLOOKUP(Tableau25[[#This Row],[PLACE TREGUNC]],PointsClassement[],2,FALSE)</f>
        <v xml:space="preserve"> </v>
      </c>
      <c r="O66" s="5" t="s">
        <v>2</v>
      </c>
      <c r="P66" s="9" t="str">
        <f>VLOOKUP(Tableau25[[#This Row],[PLACE SCAER]],PointsClassement[],2,FALSE)</f>
        <v xml:space="preserve"> </v>
      </c>
      <c r="Q66" s="5" t="s">
        <v>2</v>
      </c>
      <c r="R66" s="9" t="str">
        <f>VLOOKUP(Tableau25[[#This Row],[PLACE GOUEZEC]],PointsClassement[],2,FALSE)</f>
        <v xml:space="preserve"> </v>
      </c>
      <c r="S66" s="7"/>
      <c r="T66" s="8">
        <f t="shared" si="1"/>
        <v>0</v>
      </c>
    </row>
    <row r="67" spans="1:20" x14ac:dyDescent="0.3">
      <c r="A67">
        <v>62</v>
      </c>
      <c r="E67" s="3" t="s">
        <v>2</v>
      </c>
      <c r="F67" s="9" t="str">
        <f>VLOOKUP(Tableau25[[#This Row],[PLACE QUIMPER]],PointsClassement[],2,FALSE)</f>
        <v xml:space="preserve"> </v>
      </c>
      <c r="G67" s="5" t="s">
        <v>2</v>
      </c>
      <c r="H67" s="9" t="str">
        <f>VLOOKUP(Tableau25[[#This Row],[PLACE RIEC]],PointsClassement[],2,FALSE)</f>
        <v xml:space="preserve"> </v>
      </c>
      <c r="I67" s="5" t="s">
        <v>2</v>
      </c>
      <c r="J67" s="9" t="str">
        <f>VLOOKUP(Tableau25[[#This Row],[PLACE QUIMPERLE]],PointsClassement[],2,FALSE)</f>
        <v xml:space="preserve"> </v>
      </c>
      <c r="K67" s="5" t="s">
        <v>2</v>
      </c>
      <c r="L67" s="9" t="str">
        <f>VLOOKUP(Tableau25[[#This Row],[PLACE ERGUE]],PointsClassement[],2,FALSE)</f>
        <v xml:space="preserve"> </v>
      </c>
      <c r="M67" s="5" t="s">
        <v>2</v>
      </c>
      <c r="N67" s="9" t="str">
        <f>VLOOKUP(Tableau25[[#This Row],[PLACE TREGUNC]],PointsClassement[],2,FALSE)</f>
        <v xml:space="preserve"> </v>
      </c>
      <c r="O67" s="5" t="s">
        <v>2</v>
      </c>
      <c r="P67" s="9" t="str">
        <f>VLOOKUP(Tableau25[[#This Row],[PLACE SCAER]],PointsClassement[],2,FALSE)</f>
        <v xml:space="preserve"> </v>
      </c>
      <c r="Q67" s="5" t="s">
        <v>2</v>
      </c>
      <c r="R67" s="9" t="str">
        <f>VLOOKUP(Tableau25[[#This Row],[PLACE GOUEZEC]],PointsClassement[],2,FALSE)</f>
        <v xml:space="preserve"> </v>
      </c>
      <c r="S67" s="7"/>
      <c r="T67" s="8">
        <f t="shared" si="1"/>
        <v>0</v>
      </c>
    </row>
    <row r="68" spans="1:20" x14ac:dyDescent="0.3">
      <c r="A68">
        <v>63</v>
      </c>
      <c r="E68" s="3" t="s">
        <v>2</v>
      </c>
      <c r="F68" s="9" t="str">
        <f>VLOOKUP(Tableau25[[#This Row],[PLACE QUIMPER]],PointsClassement[],2,FALSE)</f>
        <v xml:space="preserve"> </v>
      </c>
      <c r="G68" s="5" t="s">
        <v>2</v>
      </c>
      <c r="H68" s="9" t="str">
        <f>VLOOKUP(Tableau25[[#This Row],[PLACE RIEC]],PointsClassement[],2,FALSE)</f>
        <v xml:space="preserve"> </v>
      </c>
      <c r="I68" s="5" t="s">
        <v>2</v>
      </c>
      <c r="J68" s="9" t="str">
        <f>VLOOKUP(Tableau25[[#This Row],[PLACE QUIMPERLE]],PointsClassement[],2,FALSE)</f>
        <v xml:space="preserve"> </v>
      </c>
      <c r="K68" s="5" t="s">
        <v>2</v>
      </c>
      <c r="L68" s="9" t="str">
        <f>VLOOKUP(Tableau25[[#This Row],[PLACE ERGUE]],PointsClassement[],2,FALSE)</f>
        <v xml:space="preserve"> </v>
      </c>
      <c r="M68" s="5" t="s">
        <v>2</v>
      </c>
      <c r="N68" s="9" t="str">
        <f>VLOOKUP(Tableau25[[#This Row],[PLACE TREGUNC]],PointsClassement[],2,FALSE)</f>
        <v xml:space="preserve"> </v>
      </c>
      <c r="O68" s="5" t="s">
        <v>2</v>
      </c>
      <c r="P68" s="9" t="str">
        <f>VLOOKUP(Tableau25[[#This Row],[PLACE SCAER]],PointsClassement[],2,FALSE)</f>
        <v xml:space="preserve"> </v>
      </c>
      <c r="Q68" s="5" t="s">
        <v>2</v>
      </c>
      <c r="R68" s="9" t="str">
        <f>VLOOKUP(Tableau25[[#This Row],[PLACE GOUEZEC]],PointsClassement[],2,FALSE)</f>
        <v xml:space="preserve"> </v>
      </c>
      <c r="S68" s="7"/>
      <c r="T68" s="8">
        <f t="shared" si="1"/>
        <v>0</v>
      </c>
    </row>
    <row r="69" spans="1:20" x14ac:dyDescent="0.3">
      <c r="A69">
        <v>64</v>
      </c>
      <c r="E69" s="3" t="s">
        <v>2</v>
      </c>
      <c r="F69" s="9" t="str">
        <f>VLOOKUP(Tableau25[[#This Row],[PLACE QUIMPER]],PointsClassement[],2,FALSE)</f>
        <v xml:space="preserve"> </v>
      </c>
      <c r="G69" s="5" t="s">
        <v>2</v>
      </c>
      <c r="H69" s="9" t="str">
        <f>VLOOKUP(Tableau25[[#This Row],[PLACE RIEC]],PointsClassement[],2,FALSE)</f>
        <v xml:space="preserve"> </v>
      </c>
      <c r="I69" s="5" t="s">
        <v>2</v>
      </c>
      <c r="J69" s="9" t="str">
        <f>VLOOKUP(Tableau25[[#This Row],[PLACE QUIMPERLE]],PointsClassement[],2,FALSE)</f>
        <v xml:space="preserve"> </v>
      </c>
      <c r="K69" s="5" t="s">
        <v>2</v>
      </c>
      <c r="L69" s="9" t="str">
        <f>VLOOKUP(Tableau25[[#This Row],[PLACE ERGUE]],PointsClassement[],2,FALSE)</f>
        <v xml:space="preserve"> </v>
      </c>
      <c r="M69" s="5" t="s">
        <v>2</v>
      </c>
      <c r="N69" s="9" t="str">
        <f>VLOOKUP(Tableau25[[#This Row],[PLACE TREGUNC]],PointsClassement[],2,FALSE)</f>
        <v xml:space="preserve"> </v>
      </c>
      <c r="O69" s="5" t="s">
        <v>2</v>
      </c>
      <c r="P69" s="9" t="str">
        <f>VLOOKUP(Tableau25[[#This Row],[PLACE SCAER]],PointsClassement[],2,FALSE)</f>
        <v xml:space="preserve"> </v>
      </c>
      <c r="Q69" s="5" t="s">
        <v>2</v>
      </c>
      <c r="R69" s="9" t="str">
        <f>VLOOKUP(Tableau25[[#This Row],[PLACE GOUEZEC]],PointsClassement[],2,FALSE)</f>
        <v xml:space="preserve"> </v>
      </c>
      <c r="S69" s="7"/>
      <c r="T69" s="8">
        <f t="shared" si="1"/>
        <v>0</v>
      </c>
    </row>
    <row r="70" spans="1:20" x14ac:dyDescent="0.3">
      <c r="A70">
        <v>65</v>
      </c>
      <c r="E70" s="3" t="s">
        <v>2</v>
      </c>
      <c r="F70" s="9" t="str">
        <f>VLOOKUP(Tableau25[[#This Row],[PLACE QUIMPER]],PointsClassement[],2,FALSE)</f>
        <v xml:space="preserve"> </v>
      </c>
      <c r="G70" s="5" t="s">
        <v>2</v>
      </c>
      <c r="H70" s="9" t="str">
        <f>VLOOKUP(Tableau25[[#This Row],[PLACE RIEC]],PointsClassement[],2,FALSE)</f>
        <v xml:space="preserve"> </v>
      </c>
      <c r="I70" s="5" t="s">
        <v>2</v>
      </c>
      <c r="J70" s="9" t="str">
        <f>VLOOKUP(Tableau25[[#This Row],[PLACE QUIMPERLE]],PointsClassement[],2,FALSE)</f>
        <v xml:space="preserve"> </v>
      </c>
      <c r="K70" s="5" t="s">
        <v>2</v>
      </c>
      <c r="L70" s="9" t="str">
        <f>VLOOKUP(Tableau25[[#This Row],[PLACE ERGUE]],PointsClassement[],2,FALSE)</f>
        <v xml:space="preserve"> </v>
      </c>
      <c r="M70" s="5" t="s">
        <v>2</v>
      </c>
      <c r="N70" s="9" t="str">
        <f>VLOOKUP(Tableau25[[#This Row],[PLACE TREGUNC]],PointsClassement[],2,FALSE)</f>
        <v xml:space="preserve"> </v>
      </c>
      <c r="O70" s="5" t="s">
        <v>2</v>
      </c>
      <c r="P70" s="9" t="str">
        <f>VLOOKUP(Tableau25[[#This Row],[PLACE SCAER]],PointsClassement[],2,FALSE)</f>
        <v xml:space="preserve"> </v>
      </c>
      <c r="Q70" s="5" t="s">
        <v>2</v>
      </c>
      <c r="R70" s="9" t="str">
        <f>VLOOKUP(Tableau25[[#This Row],[PLACE GOUEZEC]],PointsClassement[],2,FALSE)</f>
        <v xml:space="preserve"> </v>
      </c>
      <c r="S70" s="7"/>
      <c r="T70" s="8">
        <f t="shared" ref="T70:T101" si="2">SUM(F70,H70,J70,L70,N70,P70,R70,S70)</f>
        <v>0</v>
      </c>
    </row>
    <row r="71" spans="1:20" x14ac:dyDescent="0.3">
      <c r="A71">
        <v>66</v>
      </c>
      <c r="E71" s="3" t="s">
        <v>2</v>
      </c>
      <c r="F71" s="9" t="str">
        <f>VLOOKUP(Tableau25[[#This Row],[PLACE QUIMPER]],PointsClassement[],2,FALSE)</f>
        <v xml:space="preserve"> </v>
      </c>
      <c r="G71" s="5" t="s">
        <v>2</v>
      </c>
      <c r="H71" s="9" t="str">
        <f>VLOOKUP(Tableau25[[#This Row],[PLACE RIEC]],PointsClassement[],2,FALSE)</f>
        <v xml:space="preserve"> </v>
      </c>
      <c r="I71" s="5" t="s">
        <v>2</v>
      </c>
      <c r="J71" s="9" t="str">
        <f>VLOOKUP(Tableau25[[#This Row],[PLACE QUIMPERLE]],PointsClassement[],2,FALSE)</f>
        <v xml:space="preserve"> </v>
      </c>
      <c r="K71" s="5" t="s">
        <v>2</v>
      </c>
      <c r="L71" s="9" t="str">
        <f>VLOOKUP(Tableau25[[#This Row],[PLACE ERGUE]],PointsClassement[],2,FALSE)</f>
        <v xml:space="preserve"> </v>
      </c>
      <c r="M71" s="5" t="s">
        <v>2</v>
      </c>
      <c r="N71" s="9" t="str">
        <f>VLOOKUP(Tableau25[[#This Row],[PLACE TREGUNC]],PointsClassement[],2,FALSE)</f>
        <v xml:space="preserve"> </v>
      </c>
      <c r="O71" s="5" t="s">
        <v>2</v>
      </c>
      <c r="P71" s="9" t="str">
        <f>VLOOKUP(Tableau25[[#This Row],[PLACE SCAER]],PointsClassement[],2,FALSE)</f>
        <v xml:space="preserve"> </v>
      </c>
      <c r="Q71" s="5" t="s">
        <v>2</v>
      </c>
      <c r="R71" s="9" t="str">
        <f>VLOOKUP(Tableau25[[#This Row],[PLACE GOUEZEC]],PointsClassement[],2,FALSE)</f>
        <v xml:space="preserve"> </v>
      </c>
      <c r="S71" s="7"/>
      <c r="T71" s="8">
        <f t="shared" si="2"/>
        <v>0</v>
      </c>
    </row>
    <row r="72" spans="1:20" x14ac:dyDescent="0.3">
      <c r="A72">
        <v>67</v>
      </c>
      <c r="E72" s="3" t="s">
        <v>2</v>
      </c>
      <c r="F72" s="9" t="str">
        <f>VLOOKUP(Tableau25[[#This Row],[PLACE QUIMPER]],PointsClassement[],2,FALSE)</f>
        <v xml:space="preserve"> </v>
      </c>
      <c r="G72" s="5" t="s">
        <v>2</v>
      </c>
      <c r="H72" s="9" t="str">
        <f>VLOOKUP(Tableau25[[#This Row],[PLACE RIEC]],PointsClassement[],2,FALSE)</f>
        <v xml:space="preserve"> </v>
      </c>
      <c r="I72" s="5" t="s">
        <v>2</v>
      </c>
      <c r="J72" s="9" t="str">
        <f>VLOOKUP(Tableau25[[#This Row],[PLACE QUIMPERLE]],PointsClassement[],2,FALSE)</f>
        <v xml:space="preserve"> </v>
      </c>
      <c r="K72" s="5" t="s">
        <v>2</v>
      </c>
      <c r="L72" s="9" t="str">
        <f>VLOOKUP(Tableau25[[#This Row],[PLACE ERGUE]],PointsClassement[],2,FALSE)</f>
        <v xml:space="preserve"> </v>
      </c>
      <c r="M72" s="5" t="s">
        <v>2</v>
      </c>
      <c r="N72" s="9" t="str">
        <f>VLOOKUP(Tableau25[[#This Row],[PLACE TREGUNC]],PointsClassement[],2,FALSE)</f>
        <v xml:space="preserve"> </v>
      </c>
      <c r="O72" s="5" t="s">
        <v>2</v>
      </c>
      <c r="P72" s="9" t="str">
        <f>VLOOKUP(Tableau25[[#This Row],[PLACE SCAER]],PointsClassement[],2,FALSE)</f>
        <v xml:space="preserve"> </v>
      </c>
      <c r="Q72" s="5" t="s">
        <v>2</v>
      </c>
      <c r="R72" s="9" t="str">
        <f>VLOOKUP(Tableau25[[#This Row],[PLACE GOUEZEC]],PointsClassement[],2,FALSE)</f>
        <v xml:space="preserve"> </v>
      </c>
      <c r="S72" s="7"/>
      <c r="T72" s="8">
        <f t="shared" si="2"/>
        <v>0</v>
      </c>
    </row>
    <row r="73" spans="1:20" x14ac:dyDescent="0.3">
      <c r="A73">
        <v>68</v>
      </c>
      <c r="E73" s="3" t="s">
        <v>2</v>
      </c>
      <c r="F73" s="9" t="str">
        <f>VLOOKUP(Tableau25[[#This Row],[PLACE QUIMPER]],PointsClassement[],2,FALSE)</f>
        <v xml:space="preserve"> </v>
      </c>
      <c r="G73" s="5" t="s">
        <v>2</v>
      </c>
      <c r="H73" s="9" t="str">
        <f>VLOOKUP(Tableau25[[#This Row],[PLACE RIEC]],PointsClassement[],2,FALSE)</f>
        <v xml:space="preserve"> </v>
      </c>
      <c r="I73" s="5" t="s">
        <v>2</v>
      </c>
      <c r="J73" s="9" t="str">
        <f>VLOOKUP(Tableau25[[#This Row],[PLACE QUIMPERLE]],PointsClassement[],2,FALSE)</f>
        <v xml:space="preserve"> </v>
      </c>
      <c r="K73" s="5" t="s">
        <v>2</v>
      </c>
      <c r="L73" s="9" t="str">
        <f>VLOOKUP(Tableau25[[#This Row],[PLACE ERGUE]],PointsClassement[],2,FALSE)</f>
        <v xml:space="preserve"> </v>
      </c>
      <c r="M73" s="5" t="s">
        <v>2</v>
      </c>
      <c r="N73" s="9" t="str">
        <f>VLOOKUP(Tableau25[[#This Row],[PLACE TREGUNC]],PointsClassement[],2,FALSE)</f>
        <v xml:space="preserve"> </v>
      </c>
      <c r="O73" s="5" t="s">
        <v>2</v>
      </c>
      <c r="P73" s="9" t="str">
        <f>VLOOKUP(Tableau25[[#This Row],[PLACE SCAER]],PointsClassement[],2,FALSE)</f>
        <v xml:space="preserve"> </v>
      </c>
      <c r="Q73" s="5" t="s">
        <v>2</v>
      </c>
      <c r="R73" s="9" t="str">
        <f>VLOOKUP(Tableau25[[#This Row],[PLACE GOUEZEC]],PointsClassement[],2,FALSE)</f>
        <v xml:space="preserve"> </v>
      </c>
      <c r="S73" s="7"/>
      <c r="T73" s="8">
        <f t="shared" si="2"/>
        <v>0</v>
      </c>
    </row>
    <row r="74" spans="1:20" x14ac:dyDescent="0.3">
      <c r="A74">
        <v>69</v>
      </c>
      <c r="E74" s="3" t="s">
        <v>2</v>
      </c>
      <c r="F74" s="9" t="str">
        <f>VLOOKUP(Tableau25[[#This Row],[PLACE QUIMPER]],PointsClassement[],2,FALSE)</f>
        <v xml:space="preserve"> </v>
      </c>
      <c r="G74" s="5" t="s">
        <v>2</v>
      </c>
      <c r="H74" s="9" t="str">
        <f>VLOOKUP(Tableau25[[#This Row],[PLACE RIEC]],PointsClassement[],2,FALSE)</f>
        <v xml:space="preserve"> </v>
      </c>
      <c r="I74" s="5" t="s">
        <v>2</v>
      </c>
      <c r="J74" s="9" t="str">
        <f>VLOOKUP(Tableau25[[#This Row],[PLACE QUIMPERLE]],PointsClassement[],2,FALSE)</f>
        <v xml:space="preserve"> </v>
      </c>
      <c r="K74" s="5" t="s">
        <v>2</v>
      </c>
      <c r="L74" s="9" t="str">
        <f>VLOOKUP(Tableau25[[#This Row],[PLACE ERGUE]],PointsClassement[],2,FALSE)</f>
        <v xml:space="preserve"> </v>
      </c>
      <c r="M74" s="5" t="s">
        <v>2</v>
      </c>
      <c r="N74" s="9" t="str">
        <f>VLOOKUP(Tableau25[[#This Row],[PLACE TREGUNC]],PointsClassement[],2,FALSE)</f>
        <v xml:space="preserve"> </v>
      </c>
      <c r="O74" s="5" t="s">
        <v>2</v>
      </c>
      <c r="P74" s="9" t="str">
        <f>VLOOKUP(Tableau25[[#This Row],[PLACE SCAER]],PointsClassement[],2,FALSE)</f>
        <v xml:space="preserve"> </v>
      </c>
      <c r="Q74" s="5" t="s">
        <v>2</v>
      </c>
      <c r="R74" s="9" t="str">
        <f>VLOOKUP(Tableau25[[#This Row],[PLACE GOUEZEC]],PointsClassement[],2,FALSE)</f>
        <v xml:space="preserve"> </v>
      </c>
      <c r="S74" s="7"/>
      <c r="T74" s="8">
        <f t="shared" si="2"/>
        <v>0</v>
      </c>
    </row>
    <row r="75" spans="1:20" x14ac:dyDescent="0.3">
      <c r="A75">
        <v>70</v>
      </c>
      <c r="E75" s="3" t="s">
        <v>2</v>
      </c>
      <c r="F75" s="9" t="str">
        <f>VLOOKUP(Tableau25[[#This Row],[PLACE QUIMPER]],PointsClassement[],2,FALSE)</f>
        <v xml:space="preserve"> </v>
      </c>
      <c r="G75" s="5" t="s">
        <v>2</v>
      </c>
      <c r="H75" s="9" t="str">
        <f>VLOOKUP(Tableau25[[#This Row],[PLACE RIEC]],PointsClassement[],2,FALSE)</f>
        <v xml:space="preserve"> </v>
      </c>
      <c r="I75" s="5" t="s">
        <v>2</v>
      </c>
      <c r="J75" s="9" t="str">
        <f>VLOOKUP(Tableau25[[#This Row],[PLACE QUIMPERLE]],PointsClassement[],2,FALSE)</f>
        <v xml:space="preserve"> </v>
      </c>
      <c r="K75" s="5" t="s">
        <v>2</v>
      </c>
      <c r="L75" s="9" t="str">
        <f>VLOOKUP(Tableau25[[#This Row],[PLACE ERGUE]],PointsClassement[],2,FALSE)</f>
        <v xml:space="preserve"> </v>
      </c>
      <c r="M75" s="5" t="s">
        <v>2</v>
      </c>
      <c r="N75" s="9" t="str">
        <f>VLOOKUP(Tableau25[[#This Row],[PLACE TREGUNC]],PointsClassement[],2,FALSE)</f>
        <v xml:space="preserve"> </v>
      </c>
      <c r="O75" s="5" t="s">
        <v>2</v>
      </c>
      <c r="P75" s="9" t="str">
        <f>VLOOKUP(Tableau25[[#This Row],[PLACE SCAER]],PointsClassement[],2,FALSE)</f>
        <v xml:space="preserve"> </v>
      </c>
      <c r="Q75" s="5" t="s">
        <v>2</v>
      </c>
      <c r="R75" s="9" t="str">
        <f>VLOOKUP(Tableau25[[#This Row],[PLACE GOUEZEC]],PointsClassement[],2,FALSE)</f>
        <v xml:space="preserve"> </v>
      </c>
      <c r="S75" s="7"/>
      <c r="T75" s="8">
        <f t="shared" si="2"/>
        <v>0</v>
      </c>
    </row>
    <row r="76" spans="1:20" x14ac:dyDescent="0.3">
      <c r="A76">
        <v>71</v>
      </c>
      <c r="E76" s="3" t="s">
        <v>2</v>
      </c>
      <c r="F76" s="9" t="str">
        <f>VLOOKUP(Tableau25[[#This Row],[PLACE QUIMPER]],PointsClassement[],2,FALSE)</f>
        <v xml:space="preserve"> </v>
      </c>
      <c r="G76" s="5" t="s">
        <v>2</v>
      </c>
      <c r="H76" s="9" t="str">
        <f>VLOOKUP(Tableau25[[#This Row],[PLACE RIEC]],PointsClassement[],2,FALSE)</f>
        <v xml:space="preserve"> </v>
      </c>
      <c r="I76" s="5" t="s">
        <v>2</v>
      </c>
      <c r="J76" s="9" t="str">
        <f>VLOOKUP(Tableau25[[#This Row],[PLACE QUIMPERLE]],PointsClassement[],2,FALSE)</f>
        <v xml:space="preserve"> </v>
      </c>
      <c r="K76" s="5" t="s">
        <v>2</v>
      </c>
      <c r="L76" s="9" t="str">
        <f>VLOOKUP(Tableau25[[#This Row],[PLACE ERGUE]],PointsClassement[],2,FALSE)</f>
        <v xml:space="preserve"> </v>
      </c>
      <c r="M76" s="5" t="s">
        <v>2</v>
      </c>
      <c r="N76" s="9" t="str">
        <f>VLOOKUP(Tableau25[[#This Row],[PLACE TREGUNC]],PointsClassement[],2,FALSE)</f>
        <v xml:space="preserve"> </v>
      </c>
      <c r="O76" s="5" t="s">
        <v>2</v>
      </c>
      <c r="P76" s="9" t="str">
        <f>VLOOKUP(Tableau25[[#This Row],[PLACE SCAER]],PointsClassement[],2,FALSE)</f>
        <v xml:space="preserve"> </v>
      </c>
      <c r="Q76" s="5" t="s">
        <v>2</v>
      </c>
      <c r="R76" s="9" t="str">
        <f>VLOOKUP(Tableau25[[#This Row],[PLACE GOUEZEC]],PointsClassement[],2,FALSE)</f>
        <v xml:space="preserve"> </v>
      </c>
      <c r="S76" s="7"/>
      <c r="T76" s="8">
        <f t="shared" si="2"/>
        <v>0</v>
      </c>
    </row>
    <row r="77" spans="1:20" x14ac:dyDescent="0.3">
      <c r="A77">
        <v>72</v>
      </c>
      <c r="E77" s="3" t="s">
        <v>2</v>
      </c>
      <c r="F77" s="9" t="str">
        <f>VLOOKUP(Tableau25[[#This Row],[PLACE QUIMPER]],PointsClassement[],2,FALSE)</f>
        <v xml:space="preserve"> </v>
      </c>
      <c r="G77" s="5" t="s">
        <v>2</v>
      </c>
      <c r="H77" s="9" t="str">
        <f>VLOOKUP(Tableau25[[#This Row],[PLACE RIEC]],PointsClassement[],2,FALSE)</f>
        <v xml:space="preserve"> </v>
      </c>
      <c r="I77" s="5" t="s">
        <v>2</v>
      </c>
      <c r="J77" s="9" t="str">
        <f>VLOOKUP(Tableau25[[#This Row],[PLACE QUIMPERLE]],PointsClassement[],2,FALSE)</f>
        <v xml:space="preserve"> </v>
      </c>
      <c r="K77" s="5" t="s">
        <v>2</v>
      </c>
      <c r="L77" s="9" t="str">
        <f>VLOOKUP(Tableau25[[#This Row],[PLACE ERGUE]],PointsClassement[],2,FALSE)</f>
        <v xml:space="preserve"> </v>
      </c>
      <c r="M77" s="5" t="s">
        <v>2</v>
      </c>
      <c r="N77" s="9" t="str">
        <f>VLOOKUP(Tableau25[[#This Row],[PLACE TREGUNC]],PointsClassement[],2,FALSE)</f>
        <v xml:space="preserve"> </v>
      </c>
      <c r="O77" s="5" t="s">
        <v>2</v>
      </c>
      <c r="P77" s="9" t="str">
        <f>VLOOKUP(Tableau25[[#This Row],[PLACE SCAER]],PointsClassement[],2,FALSE)</f>
        <v xml:space="preserve"> </v>
      </c>
      <c r="Q77" s="5" t="s">
        <v>2</v>
      </c>
      <c r="R77" s="9" t="str">
        <f>VLOOKUP(Tableau25[[#This Row],[PLACE GOUEZEC]],PointsClassement[],2,FALSE)</f>
        <v xml:space="preserve"> </v>
      </c>
      <c r="S77" s="7"/>
      <c r="T77" s="8">
        <f t="shared" si="2"/>
        <v>0</v>
      </c>
    </row>
    <row r="78" spans="1:20" x14ac:dyDescent="0.3">
      <c r="A78">
        <v>73</v>
      </c>
      <c r="E78" s="3" t="s">
        <v>2</v>
      </c>
      <c r="F78" s="9" t="str">
        <f>VLOOKUP(Tableau25[[#This Row],[PLACE QUIMPER]],PointsClassement[],2,FALSE)</f>
        <v xml:space="preserve"> </v>
      </c>
      <c r="G78" s="5" t="s">
        <v>2</v>
      </c>
      <c r="H78" s="9" t="str">
        <f>VLOOKUP(Tableau25[[#This Row],[PLACE RIEC]],PointsClassement[],2,FALSE)</f>
        <v xml:space="preserve"> </v>
      </c>
      <c r="I78" s="5" t="s">
        <v>2</v>
      </c>
      <c r="J78" s="9" t="str">
        <f>VLOOKUP(Tableau25[[#This Row],[PLACE QUIMPERLE]],PointsClassement[],2,FALSE)</f>
        <v xml:space="preserve"> </v>
      </c>
      <c r="K78" s="5" t="s">
        <v>2</v>
      </c>
      <c r="L78" s="9" t="str">
        <f>VLOOKUP(Tableau25[[#This Row],[PLACE ERGUE]],PointsClassement[],2,FALSE)</f>
        <v xml:space="preserve"> </v>
      </c>
      <c r="M78" s="5" t="s">
        <v>2</v>
      </c>
      <c r="N78" s="9" t="str">
        <f>VLOOKUP(Tableau25[[#This Row],[PLACE TREGUNC]],PointsClassement[],2,FALSE)</f>
        <v xml:space="preserve"> </v>
      </c>
      <c r="O78" s="5" t="s">
        <v>2</v>
      </c>
      <c r="P78" s="9" t="str">
        <f>VLOOKUP(Tableau25[[#This Row],[PLACE SCAER]],PointsClassement[],2,FALSE)</f>
        <v xml:space="preserve"> </v>
      </c>
      <c r="Q78" s="5" t="s">
        <v>2</v>
      </c>
      <c r="R78" s="9" t="str">
        <f>VLOOKUP(Tableau25[[#This Row],[PLACE GOUEZEC]],PointsClassement[],2,FALSE)</f>
        <v xml:space="preserve"> </v>
      </c>
      <c r="S78" s="7"/>
      <c r="T78" s="8">
        <f t="shared" si="2"/>
        <v>0</v>
      </c>
    </row>
    <row r="79" spans="1:20" x14ac:dyDescent="0.3">
      <c r="A79">
        <v>74</v>
      </c>
      <c r="E79" s="3" t="s">
        <v>2</v>
      </c>
      <c r="F79" s="9" t="str">
        <f>VLOOKUP(Tableau25[[#This Row],[PLACE QUIMPER]],PointsClassement[],2,FALSE)</f>
        <v xml:space="preserve"> </v>
      </c>
      <c r="G79" s="5" t="s">
        <v>2</v>
      </c>
      <c r="H79" s="9" t="str">
        <f>VLOOKUP(Tableau25[[#This Row],[PLACE RIEC]],PointsClassement[],2,FALSE)</f>
        <v xml:space="preserve"> </v>
      </c>
      <c r="I79" s="5" t="s">
        <v>2</v>
      </c>
      <c r="J79" s="9" t="str">
        <f>VLOOKUP(Tableau25[[#This Row],[PLACE QUIMPERLE]],PointsClassement[],2,FALSE)</f>
        <v xml:space="preserve"> </v>
      </c>
      <c r="K79" s="5" t="s">
        <v>2</v>
      </c>
      <c r="L79" s="9" t="str">
        <f>VLOOKUP(Tableau25[[#This Row],[PLACE ERGUE]],PointsClassement[],2,FALSE)</f>
        <v xml:space="preserve"> </v>
      </c>
      <c r="M79" s="5" t="s">
        <v>2</v>
      </c>
      <c r="N79" s="9" t="str">
        <f>VLOOKUP(Tableau25[[#This Row],[PLACE TREGUNC]],PointsClassement[],2,FALSE)</f>
        <v xml:space="preserve"> </v>
      </c>
      <c r="O79" s="5" t="s">
        <v>2</v>
      </c>
      <c r="P79" s="9" t="str">
        <f>VLOOKUP(Tableau25[[#This Row],[PLACE SCAER]],PointsClassement[],2,FALSE)</f>
        <v xml:space="preserve"> </v>
      </c>
      <c r="Q79" s="5" t="s">
        <v>2</v>
      </c>
      <c r="R79" s="9" t="str">
        <f>VLOOKUP(Tableau25[[#This Row],[PLACE GOUEZEC]],PointsClassement[],2,FALSE)</f>
        <v xml:space="preserve"> </v>
      </c>
      <c r="S79" s="7"/>
      <c r="T79" s="8">
        <f t="shared" si="2"/>
        <v>0</v>
      </c>
    </row>
    <row r="80" spans="1:20" x14ac:dyDescent="0.3">
      <c r="A80">
        <v>75</v>
      </c>
      <c r="E80" s="3" t="s">
        <v>2</v>
      </c>
      <c r="F80" s="9" t="str">
        <f>VLOOKUP(Tableau25[[#This Row],[PLACE QUIMPER]],PointsClassement[],2,FALSE)</f>
        <v xml:space="preserve"> </v>
      </c>
      <c r="G80" s="5" t="s">
        <v>2</v>
      </c>
      <c r="H80" s="9" t="str">
        <f>VLOOKUP(Tableau25[[#This Row],[PLACE RIEC]],PointsClassement[],2,FALSE)</f>
        <v xml:space="preserve"> </v>
      </c>
      <c r="I80" s="5" t="s">
        <v>2</v>
      </c>
      <c r="J80" s="9" t="str">
        <f>VLOOKUP(Tableau25[[#This Row],[PLACE QUIMPERLE]],PointsClassement[],2,FALSE)</f>
        <v xml:space="preserve"> </v>
      </c>
      <c r="K80" s="5" t="s">
        <v>2</v>
      </c>
      <c r="L80" s="9" t="str">
        <f>VLOOKUP(Tableau25[[#This Row],[PLACE ERGUE]],PointsClassement[],2,FALSE)</f>
        <v xml:space="preserve"> </v>
      </c>
      <c r="M80" s="5" t="s">
        <v>2</v>
      </c>
      <c r="N80" s="9" t="str">
        <f>VLOOKUP(Tableau25[[#This Row],[PLACE TREGUNC]],PointsClassement[],2,FALSE)</f>
        <v xml:space="preserve"> </v>
      </c>
      <c r="O80" s="5" t="s">
        <v>2</v>
      </c>
      <c r="P80" s="9" t="str">
        <f>VLOOKUP(Tableau25[[#This Row],[PLACE SCAER]],PointsClassement[],2,FALSE)</f>
        <v xml:space="preserve"> </v>
      </c>
      <c r="Q80" s="5" t="s">
        <v>2</v>
      </c>
      <c r="R80" s="9" t="str">
        <f>VLOOKUP(Tableau25[[#This Row],[PLACE GOUEZEC]],PointsClassement[],2,FALSE)</f>
        <v xml:space="preserve"> </v>
      </c>
      <c r="S80" s="7"/>
      <c r="T80" s="8">
        <f t="shared" si="2"/>
        <v>0</v>
      </c>
    </row>
    <row r="81" spans="1:20" x14ac:dyDescent="0.3">
      <c r="A81">
        <v>76</v>
      </c>
      <c r="E81" s="3" t="s">
        <v>2</v>
      </c>
      <c r="F81" s="9" t="str">
        <f>VLOOKUP(Tableau25[[#This Row],[PLACE QUIMPER]],PointsClassement[],2,FALSE)</f>
        <v xml:space="preserve"> </v>
      </c>
      <c r="G81" s="5" t="s">
        <v>2</v>
      </c>
      <c r="H81" s="9" t="str">
        <f>VLOOKUP(Tableau25[[#This Row],[PLACE RIEC]],PointsClassement[],2,FALSE)</f>
        <v xml:space="preserve"> </v>
      </c>
      <c r="I81" s="5" t="s">
        <v>2</v>
      </c>
      <c r="J81" s="9" t="str">
        <f>VLOOKUP(Tableau25[[#This Row],[PLACE QUIMPERLE]],PointsClassement[],2,FALSE)</f>
        <v xml:space="preserve"> </v>
      </c>
      <c r="K81" s="5" t="s">
        <v>2</v>
      </c>
      <c r="L81" s="9" t="str">
        <f>VLOOKUP(Tableau25[[#This Row],[PLACE ERGUE]],PointsClassement[],2,FALSE)</f>
        <v xml:space="preserve"> </v>
      </c>
      <c r="M81" s="5" t="s">
        <v>2</v>
      </c>
      <c r="N81" s="9" t="str">
        <f>VLOOKUP(Tableau25[[#This Row],[PLACE TREGUNC]],PointsClassement[],2,FALSE)</f>
        <v xml:space="preserve"> </v>
      </c>
      <c r="O81" s="5" t="s">
        <v>2</v>
      </c>
      <c r="P81" s="9" t="str">
        <f>VLOOKUP(Tableau25[[#This Row],[PLACE SCAER]],PointsClassement[],2,FALSE)</f>
        <v xml:space="preserve"> </v>
      </c>
      <c r="Q81" s="5" t="s">
        <v>2</v>
      </c>
      <c r="R81" s="9" t="str">
        <f>VLOOKUP(Tableau25[[#This Row],[PLACE GOUEZEC]],PointsClassement[],2,FALSE)</f>
        <v xml:space="preserve"> </v>
      </c>
      <c r="S81" s="7"/>
      <c r="T81" s="8">
        <f t="shared" si="2"/>
        <v>0</v>
      </c>
    </row>
    <row r="82" spans="1:20" x14ac:dyDescent="0.3">
      <c r="A82">
        <v>77</v>
      </c>
      <c r="E82" s="3" t="s">
        <v>2</v>
      </c>
      <c r="F82" s="9" t="str">
        <f>VLOOKUP(Tableau25[[#This Row],[PLACE QUIMPER]],PointsClassement[],2,FALSE)</f>
        <v xml:space="preserve"> </v>
      </c>
      <c r="G82" s="5" t="s">
        <v>2</v>
      </c>
      <c r="H82" s="9" t="str">
        <f>VLOOKUP(Tableau25[[#This Row],[PLACE RIEC]],PointsClassement[],2,FALSE)</f>
        <v xml:space="preserve"> </v>
      </c>
      <c r="I82" s="5" t="s">
        <v>2</v>
      </c>
      <c r="J82" s="9" t="str">
        <f>VLOOKUP(Tableau25[[#This Row],[PLACE QUIMPERLE]],PointsClassement[],2,FALSE)</f>
        <v xml:space="preserve"> </v>
      </c>
      <c r="K82" s="5" t="s">
        <v>2</v>
      </c>
      <c r="L82" s="9" t="str">
        <f>VLOOKUP(Tableau25[[#This Row],[PLACE ERGUE]],PointsClassement[],2,FALSE)</f>
        <v xml:space="preserve"> </v>
      </c>
      <c r="M82" s="5" t="s">
        <v>2</v>
      </c>
      <c r="N82" s="9" t="str">
        <f>VLOOKUP(Tableau25[[#This Row],[PLACE TREGUNC]],PointsClassement[],2,FALSE)</f>
        <v xml:space="preserve"> </v>
      </c>
      <c r="O82" s="5" t="s">
        <v>2</v>
      </c>
      <c r="P82" s="9" t="str">
        <f>VLOOKUP(Tableau25[[#This Row],[PLACE SCAER]],PointsClassement[],2,FALSE)</f>
        <v xml:space="preserve"> </v>
      </c>
      <c r="Q82" s="5" t="s">
        <v>2</v>
      </c>
      <c r="R82" s="9" t="str">
        <f>VLOOKUP(Tableau25[[#This Row],[PLACE GOUEZEC]],PointsClassement[],2,FALSE)</f>
        <v xml:space="preserve"> </v>
      </c>
      <c r="S82" s="7"/>
      <c r="T82" s="8">
        <f t="shared" si="2"/>
        <v>0</v>
      </c>
    </row>
    <row r="83" spans="1:20" x14ac:dyDescent="0.3">
      <c r="A83">
        <v>78</v>
      </c>
      <c r="E83" s="3" t="s">
        <v>2</v>
      </c>
      <c r="F83" s="9" t="str">
        <f>VLOOKUP(Tableau25[[#This Row],[PLACE QUIMPER]],PointsClassement[],2,FALSE)</f>
        <v xml:space="preserve"> </v>
      </c>
      <c r="G83" s="5" t="s">
        <v>2</v>
      </c>
      <c r="H83" s="9" t="str">
        <f>VLOOKUP(Tableau25[[#This Row],[PLACE RIEC]],PointsClassement[],2,FALSE)</f>
        <v xml:space="preserve"> </v>
      </c>
      <c r="I83" s="5" t="s">
        <v>2</v>
      </c>
      <c r="J83" s="9" t="str">
        <f>VLOOKUP(Tableau25[[#This Row],[PLACE QUIMPERLE]],PointsClassement[],2,FALSE)</f>
        <v xml:space="preserve"> </v>
      </c>
      <c r="K83" s="5" t="s">
        <v>2</v>
      </c>
      <c r="L83" s="9" t="str">
        <f>VLOOKUP(Tableau25[[#This Row],[PLACE ERGUE]],PointsClassement[],2,FALSE)</f>
        <v xml:space="preserve"> </v>
      </c>
      <c r="M83" s="5" t="s">
        <v>2</v>
      </c>
      <c r="N83" s="9" t="str">
        <f>VLOOKUP(Tableau25[[#This Row],[PLACE TREGUNC]],PointsClassement[],2,FALSE)</f>
        <v xml:space="preserve"> </v>
      </c>
      <c r="O83" s="5" t="s">
        <v>2</v>
      </c>
      <c r="P83" s="9" t="str">
        <f>VLOOKUP(Tableau25[[#This Row],[PLACE SCAER]],PointsClassement[],2,FALSE)</f>
        <v xml:space="preserve"> </v>
      </c>
      <c r="Q83" s="5" t="s">
        <v>2</v>
      </c>
      <c r="R83" s="9" t="str">
        <f>VLOOKUP(Tableau25[[#This Row],[PLACE GOUEZEC]],PointsClassement[],2,FALSE)</f>
        <v xml:space="preserve"> </v>
      </c>
      <c r="S83" s="7"/>
      <c r="T83" s="8">
        <f t="shared" si="2"/>
        <v>0</v>
      </c>
    </row>
    <row r="84" spans="1:20" x14ac:dyDescent="0.3">
      <c r="A84">
        <v>79</v>
      </c>
      <c r="E84" s="3" t="s">
        <v>2</v>
      </c>
      <c r="F84" s="9" t="str">
        <f>VLOOKUP(Tableau25[[#This Row],[PLACE QUIMPER]],PointsClassement[],2,FALSE)</f>
        <v xml:space="preserve"> </v>
      </c>
      <c r="G84" s="5" t="s">
        <v>2</v>
      </c>
      <c r="H84" s="9" t="str">
        <f>VLOOKUP(Tableau25[[#This Row],[PLACE RIEC]],PointsClassement[],2,FALSE)</f>
        <v xml:space="preserve"> </v>
      </c>
      <c r="I84" s="5" t="s">
        <v>2</v>
      </c>
      <c r="J84" s="9" t="str">
        <f>VLOOKUP(Tableau25[[#This Row],[PLACE QUIMPERLE]],PointsClassement[],2,FALSE)</f>
        <v xml:space="preserve"> </v>
      </c>
      <c r="K84" s="5" t="s">
        <v>2</v>
      </c>
      <c r="L84" s="9" t="str">
        <f>VLOOKUP(Tableau25[[#This Row],[PLACE ERGUE]],PointsClassement[],2,FALSE)</f>
        <v xml:space="preserve"> </v>
      </c>
      <c r="M84" s="5" t="s">
        <v>2</v>
      </c>
      <c r="N84" s="9" t="str">
        <f>VLOOKUP(Tableau25[[#This Row],[PLACE TREGUNC]],PointsClassement[],2,FALSE)</f>
        <v xml:space="preserve"> </v>
      </c>
      <c r="O84" s="5" t="s">
        <v>2</v>
      </c>
      <c r="P84" s="9" t="str">
        <f>VLOOKUP(Tableau25[[#This Row],[PLACE SCAER]],PointsClassement[],2,FALSE)</f>
        <v xml:space="preserve"> </v>
      </c>
      <c r="Q84" s="5" t="s">
        <v>2</v>
      </c>
      <c r="R84" s="9" t="str">
        <f>VLOOKUP(Tableau25[[#This Row],[PLACE GOUEZEC]],PointsClassement[],2,FALSE)</f>
        <v xml:space="preserve"> </v>
      </c>
      <c r="S84" s="7"/>
      <c r="T84" s="8">
        <f t="shared" si="2"/>
        <v>0</v>
      </c>
    </row>
    <row r="85" spans="1:20" x14ac:dyDescent="0.3">
      <c r="A85">
        <v>80</v>
      </c>
      <c r="E85" s="3" t="s">
        <v>2</v>
      </c>
      <c r="F85" s="9" t="str">
        <f>VLOOKUP(Tableau25[[#This Row],[PLACE QUIMPER]],PointsClassement[],2,FALSE)</f>
        <v xml:space="preserve"> </v>
      </c>
      <c r="G85" s="5" t="s">
        <v>2</v>
      </c>
      <c r="H85" s="9" t="str">
        <f>VLOOKUP(Tableau25[[#This Row],[PLACE RIEC]],PointsClassement[],2,FALSE)</f>
        <v xml:space="preserve"> </v>
      </c>
      <c r="I85" s="5" t="s">
        <v>2</v>
      </c>
      <c r="J85" s="9" t="str">
        <f>VLOOKUP(Tableau25[[#This Row],[PLACE QUIMPERLE]],PointsClassement[],2,FALSE)</f>
        <v xml:space="preserve"> </v>
      </c>
      <c r="K85" s="5" t="s">
        <v>2</v>
      </c>
      <c r="L85" s="9" t="str">
        <f>VLOOKUP(Tableau25[[#This Row],[PLACE ERGUE]],PointsClassement[],2,FALSE)</f>
        <v xml:space="preserve"> </v>
      </c>
      <c r="M85" s="5" t="s">
        <v>2</v>
      </c>
      <c r="N85" s="9" t="str">
        <f>VLOOKUP(Tableau25[[#This Row],[PLACE TREGUNC]],PointsClassement[],2,FALSE)</f>
        <v xml:space="preserve"> </v>
      </c>
      <c r="O85" s="5" t="s">
        <v>2</v>
      </c>
      <c r="P85" s="9" t="str">
        <f>VLOOKUP(Tableau25[[#This Row],[PLACE SCAER]],PointsClassement[],2,FALSE)</f>
        <v xml:space="preserve"> </v>
      </c>
      <c r="Q85" s="5" t="s">
        <v>2</v>
      </c>
      <c r="R85" s="9" t="str">
        <f>VLOOKUP(Tableau25[[#This Row],[PLACE GOUEZEC]],PointsClassement[],2,FALSE)</f>
        <v xml:space="preserve"> </v>
      </c>
      <c r="S85" s="7"/>
      <c r="T85" s="8">
        <f t="shared" si="2"/>
        <v>0</v>
      </c>
    </row>
    <row r="86" spans="1:20" x14ac:dyDescent="0.3">
      <c r="A86">
        <v>81</v>
      </c>
      <c r="E86" s="3" t="s">
        <v>2</v>
      </c>
      <c r="F86" s="9" t="str">
        <f>VLOOKUP(Tableau25[[#This Row],[PLACE QUIMPER]],PointsClassement[],2,FALSE)</f>
        <v xml:space="preserve"> </v>
      </c>
      <c r="G86" s="5" t="s">
        <v>2</v>
      </c>
      <c r="H86" s="9" t="str">
        <f>VLOOKUP(Tableau25[[#This Row],[PLACE RIEC]],PointsClassement[],2,FALSE)</f>
        <v xml:space="preserve"> </v>
      </c>
      <c r="I86" s="5" t="s">
        <v>2</v>
      </c>
      <c r="J86" s="9" t="str">
        <f>VLOOKUP(Tableau25[[#This Row],[PLACE QUIMPERLE]],PointsClassement[],2,FALSE)</f>
        <v xml:space="preserve"> </v>
      </c>
      <c r="K86" s="5" t="s">
        <v>2</v>
      </c>
      <c r="L86" s="9" t="str">
        <f>VLOOKUP(Tableau25[[#This Row],[PLACE ERGUE]],PointsClassement[],2,FALSE)</f>
        <v xml:space="preserve"> </v>
      </c>
      <c r="M86" s="5" t="s">
        <v>2</v>
      </c>
      <c r="N86" s="9" t="str">
        <f>VLOOKUP(Tableau25[[#This Row],[PLACE TREGUNC]],PointsClassement[],2,FALSE)</f>
        <v xml:space="preserve"> </v>
      </c>
      <c r="O86" s="5" t="s">
        <v>2</v>
      </c>
      <c r="P86" s="9" t="str">
        <f>VLOOKUP(Tableau25[[#This Row],[PLACE SCAER]],PointsClassement[],2,FALSE)</f>
        <v xml:space="preserve"> </v>
      </c>
      <c r="Q86" s="5" t="s">
        <v>2</v>
      </c>
      <c r="R86" s="9" t="str">
        <f>VLOOKUP(Tableau25[[#This Row],[PLACE GOUEZEC]],PointsClassement[],2,FALSE)</f>
        <v xml:space="preserve"> </v>
      </c>
      <c r="S86" s="7"/>
      <c r="T86" s="8">
        <f t="shared" si="2"/>
        <v>0</v>
      </c>
    </row>
    <row r="87" spans="1:20" x14ac:dyDescent="0.3">
      <c r="A87">
        <v>82</v>
      </c>
      <c r="E87" s="3" t="s">
        <v>2</v>
      </c>
      <c r="F87" s="9" t="str">
        <f>VLOOKUP(Tableau25[[#This Row],[PLACE QUIMPER]],PointsClassement[],2,FALSE)</f>
        <v xml:space="preserve"> </v>
      </c>
      <c r="G87" s="5" t="s">
        <v>2</v>
      </c>
      <c r="H87" s="9" t="str">
        <f>VLOOKUP(Tableau25[[#This Row],[PLACE RIEC]],PointsClassement[],2,FALSE)</f>
        <v xml:space="preserve"> </v>
      </c>
      <c r="I87" s="5" t="s">
        <v>2</v>
      </c>
      <c r="J87" s="9" t="str">
        <f>VLOOKUP(Tableau25[[#This Row],[PLACE QUIMPERLE]],PointsClassement[],2,FALSE)</f>
        <v xml:space="preserve"> </v>
      </c>
      <c r="K87" s="5" t="s">
        <v>2</v>
      </c>
      <c r="L87" s="9" t="str">
        <f>VLOOKUP(Tableau25[[#This Row],[PLACE ERGUE]],PointsClassement[],2,FALSE)</f>
        <v xml:space="preserve"> </v>
      </c>
      <c r="M87" s="5" t="s">
        <v>2</v>
      </c>
      <c r="N87" s="9" t="str">
        <f>VLOOKUP(Tableau25[[#This Row],[PLACE TREGUNC]],PointsClassement[],2,FALSE)</f>
        <v xml:space="preserve"> </v>
      </c>
      <c r="O87" s="5" t="s">
        <v>2</v>
      </c>
      <c r="P87" s="9" t="str">
        <f>VLOOKUP(Tableau25[[#This Row],[PLACE SCAER]],PointsClassement[],2,FALSE)</f>
        <v xml:space="preserve"> </v>
      </c>
      <c r="Q87" s="5" t="s">
        <v>2</v>
      </c>
      <c r="R87" s="9" t="str">
        <f>VLOOKUP(Tableau25[[#This Row],[PLACE GOUEZEC]],PointsClassement[],2,FALSE)</f>
        <v xml:space="preserve"> </v>
      </c>
      <c r="S87" s="7"/>
      <c r="T87" s="8">
        <f t="shared" si="2"/>
        <v>0</v>
      </c>
    </row>
    <row r="88" spans="1:20" x14ac:dyDescent="0.3">
      <c r="A88">
        <v>83</v>
      </c>
      <c r="E88" s="3" t="s">
        <v>2</v>
      </c>
      <c r="F88" s="9" t="str">
        <f>VLOOKUP(Tableau25[[#This Row],[PLACE QUIMPER]],PointsClassement[],2,FALSE)</f>
        <v xml:space="preserve"> </v>
      </c>
      <c r="G88" s="5" t="s">
        <v>2</v>
      </c>
      <c r="H88" s="9" t="str">
        <f>VLOOKUP(Tableau25[[#This Row],[PLACE RIEC]],PointsClassement[],2,FALSE)</f>
        <v xml:space="preserve"> </v>
      </c>
      <c r="I88" s="5" t="s">
        <v>2</v>
      </c>
      <c r="J88" s="9" t="str">
        <f>VLOOKUP(Tableau25[[#This Row],[PLACE QUIMPERLE]],PointsClassement[],2,FALSE)</f>
        <v xml:space="preserve"> </v>
      </c>
      <c r="K88" s="5" t="s">
        <v>2</v>
      </c>
      <c r="L88" s="9" t="str">
        <f>VLOOKUP(Tableau25[[#This Row],[PLACE ERGUE]],PointsClassement[],2,FALSE)</f>
        <v xml:space="preserve"> </v>
      </c>
      <c r="M88" s="5" t="s">
        <v>2</v>
      </c>
      <c r="N88" s="9" t="str">
        <f>VLOOKUP(Tableau25[[#This Row],[PLACE TREGUNC]],PointsClassement[],2,FALSE)</f>
        <v xml:space="preserve"> </v>
      </c>
      <c r="O88" s="5" t="s">
        <v>2</v>
      </c>
      <c r="P88" s="9" t="str">
        <f>VLOOKUP(Tableau25[[#This Row],[PLACE SCAER]],PointsClassement[],2,FALSE)</f>
        <v xml:space="preserve"> </v>
      </c>
      <c r="Q88" s="5" t="s">
        <v>2</v>
      </c>
      <c r="R88" s="9" t="str">
        <f>VLOOKUP(Tableau25[[#This Row],[PLACE GOUEZEC]],PointsClassement[],2,FALSE)</f>
        <v xml:space="preserve"> </v>
      </c>
      <c r="S88" s="7"/>
      <c r="T88" s="8">
        <f t="shared" si="2"/>
        <v>0</v>
      </c>
    </row>
    <row r="89" spans="1:20" x14ac:dyDescent="0.3">
      <c r="A89">
        <v>84</v>
      </c>
      <c r="E89" s="3" t="s">
        <v>2</v>
      </c>
      <c r="F89" s="9" t="str">
        <f>VLOOKUP(Tableau25[[#This Row],[PLACE QUIMPER]],PointsClassement[],2,FALSE)</f>
        <v xml:space="preserve"> </v>
      </c>
      <c r="G89" s="5" t="s">
        <v>2</v>
      </c>
      <c r="H89" s="9" t="str">
        <f>VLOOKUP(Tableau25[[#This Row],[PLACE RIEC]],PointsClassement[],2,FALSE)</f>
        <v xml:space="preserve"> </v>
      </c>
      <c r="I89" s="5" t="s">
        <v>2</v>
      </c>
      <c r="J89" s="9" t="str">
        <f>VLOOKUP(Tableau25[[#This Row],[PLACE QUIMPERLE]],PointsClassement[],2,FALSE)</f>
        <v xml:space="preserve"> </v>
      </c>
      <c r="K89" s="5" t="s">
        <v>2</v>
      </c>
      <c r="L89" s="9" t="str">
        <f>VLOOKUP(Tableau25[[#This Row],[PLACE ERGUE]],PointsClassement[],2,FALSE)</f>
        <v xml:space="preserve"> </v>
      </c>
      <c r="M89" s="5" t="s">
        <v>2</v>
      </c>
      <c r="N89" s="9" t="str">
        <f>VLOOKUP(Tableau25[[#This Row],[PLACE TREGUNC]],PointsClassement[],2,FALSE)</f>
        <v xml:space="preserve"> </v>
      </c>
      <c r="O89" s="5" t="s">
        <v>2</v>
      </c>
      <c r="P89" s="9" t="str">
        <f>VLOOKUP(Tableau25[[#This Row],[PLACE SCAER]],PointsClassement[],2,FALSE)</f>
        <v xml:space="preserve"> </v>
      </c>
      <c r="Q89" s="5" t="s">
        <v>2</v>
      </c>
      <c r="R89" s="9" t="str">
        <f>VLOOKUP(Tableau25[[#This Row],[PLACE GOUEZEC]],PointsClassement[],2,FALSE)</f>
        <v xml:space="preserve"> </v>
      </c>
      <c r="S89" s="7"/>
      <c r="T89" s="8">
        <f t="shared" si="2"/>
        <v>0</v>
      </c>
    </row>
    <row r="90" spans="1:20" x14ac:dyDescent="0.3">
      <c r="A90">
        <v>85</v>
      </c>
      <c r="E90" s="3" t="s">
        <v>2</v>
      </c>
      <c r="F90" s="9" t="str">
        <f>VLOOKUP(Tableau25[[#This Row],[PLACE QUIMPER]],PointsClassement[],2,FALSE)</f>
        <v xml:space="preserve"> </v>
      </c>
      <c r="G90" s="5" t="s">
        <v>2</v>
      </c>
      <c r="H90" s="9" t="str">
        <f>VLOOKUP(Tableau25[[#This Row],[PLACE RIEC]],PointsClassement[],2,FALSE)</f>
        <v xml:space="preserve"> </v>
      </c>
      <c r="I90" s="5" t="s">
        <v>2</v>
      </c>
      <c r="J90" s="9" t="str">
        <f>VLOOKUP(Tableau25[[#This Row],[PLACE QUIMPERLE]],PointsClassement[],2,FALSE)</f>
        <v xml:space="preserve"> </v>
      </c>
      <c r="K90" s="5" t="s">
        <v>2</v>
      </c>
      <c r="L90" s="9" t="str">
        <f>VLOOKUP(Tableau25[[#This Row],[PLACE ERGUE]],PointsClassement[],2,FALSE)</f>
        <v xml:space="preserve"> </v>
      </c>
      <c r="M90" s="5" t="s">
        <v>2</v>
      </c>
      <c r="N90" s="9" t="str">
        <f>VLOOKUP(Tableau25[[#This Row],[PLACE TREGUNC]],PointsClassement[],2,FALSE)</f>
        <v xml:space="preserve"> </v>
      </c>
      <c r="O90" s="5" t="s">
        <v>2</v>
      </c>
      <c r="P90" s="9" t="str">
        <f>VLOOKUP(Tableau25[[#This Row],[PLACE SCAER]],PointsClassement[],2,FALSE)</f>
        <v xml:space="preserve"> </v>
      </c>
      <c r="Q90" s="5" t="s">
        <v>2</v>
      </c>
      <c r="R90" s="9" t="str">
        <f>VLOOKUP(Tableau25[[#This Row],[PLACE GOUEZEC]],PointsClassement[],2,FALSE)</f>
        <v xml:space="preserve"> </v>
      </c>
      <c r="S90" s="7"/>
      <c r="T90" s="8">
        <f t="shared" si="2"/>
        <v>0</v>
      </c>
    </row>
    <row r="91" spans="1:20" x14ac:dyDescent="0.3">
      <c r="A91">
        <v>86</v>
      </c>
      <c r="E91" s="3" t="s">
        <v>2</v>
      </c>
      <c r="F91" s="9" t="str">
        <f>VLOOKUP(Tableau25[[#This Row],[PLACE QUIMPER]],PointsClassement[],2,FALSE)</f>
        <v xml:space="preserve"> </v>
      </c>
      <c r="G91" s="5" t="s">
        <v>2</v>
      </c>
      <c r="H91" s="9" t="str">
        <f>VLOOKUP(Tableau25[[#This Row],[PLACE RIEC]],PointsClassement[],2,FALSE)</f>
        <v xml:space="preserve"> </v>
      </c>
      <c r="I91" s="5" t="s">
        <v>2</v>
      </c>
      <c r="J91" s="9" t="str">
        <f>VLOOKUP(Tableau25[[#This Row],[PLACE QUIMPERLE]],PointsClassement[],2,FALSE)</f>
        <v xml:space="preserve"> </v>
      </c>
      <c r="K91" s="5" t="s">
        <v>2</v>
      </c>
      <c r="L91" s="9" t="str">
        <f>VLOOKUP(Tableau25[[#This Row],[PLACE ERGUE]],PointsClassement[],2,FALSE)</f>
        <v xml:space="preserve"> </v>
      </c>
      <c r="M91" s="5" t="s">
        <v>2</v>
      </c>
      <c r="N91" s="9" t="str">
        <f>VLOOKUP(Tableau25[[#This Row],[PLACE TREGUNC]],PointsClassement[],2,FALSE)</f>
        <v xml:space="preserve"> </v>
      </c>
      <c r="O91" s="5" t="s">
        <v>2</v>
      </c>
      <c r="P91" s="9" t="str">
        <f>VLOOKUP(Tableau25[[#This Row],[PLACE SCAER]],PointsClassement[],2,FALSE)</f>
        <v xml:space="preserve"> </v>
      </c>
      <c r="Q91" s="5" t="s">
        <v>2</v>
      </c>
      <c r="R91" s="9" t="str">
        <f>VLOOKUP(Tableau25[[#This Row],[PLACE GOUEZEC]],PointsClassement[],2,FALSE)</f>
        <v xml:space="preserve"> </v>
      </c>
      <c r="S91" s="7"/>
      <c r="T91" s="8">
        <f t="shared" si="2"/>
        <v>0</v>
      </c>
    </row>
    <row r="92" spans="1:20" x14ac:dyDescent="0.3">
      <c r="A92">
        <v>87</v>
      </c>
      <c r="E92" s="3" t="s">
        <v>2</v>
      </c>
      <c r="F92" s="9" t="str">
        <f>VLOOKUP(Tableau25[[#This Row],[PLACE QUIMPER]],PointsClassement[],2,FALSE)</f>
        <v xml:space="preserve"> </v>
      </c>
      <c r="G92" s="5" t="s">
        <v>2</v>
      </c>
      <c r="H92" s="9" t="str">
        <f>VLOOKUP(Tableau25[[#This Row],[PLACE RIEC]],PointsClassement[],2,FALSE)</f>
        <v xml:space="preserve"> </v>
      </c>
      <c r="I92" s="5" t="s">
        <v>2</v>
      </c>
      <c r="J92" s="9" t="str">
        <f>VLOOKUP(Tableau25[[#This Row],[PLACE QUIMPERLE]],PointsClassement[],2,FALSE)</f>
        <v xml:space="preserve"> </v>
      </c>
      <c r="K92" s="5" t="s">
        <v>2</v>
      </c>
      <c r="L92" s="9" t="str">
        <f>VLOOKUP(Tableau25[[#This Row],[PLACE ERGUE]],PointsClassement[],2,FALSE)</f>
        <v xml:space="preserve"> </v>
      </c>
      <c r="M92" s="5" t="s">
        <v>2</v>
      </c>
      <c r="N92" s="9" t="str">
        <f>VLOOKUP(Tableau25[[#This Row],[PLACE TREGUNC]],PointsClassement[],2,FALSE)</f>
        <v xml:space="preserve"> </v>
      </c>
      <c r="O92" s="5" t="s">
        <v>2</v>
      </c>
      <c r="P92" s="9" t="str">
        <f>VLOOKUP(Tableau25[[#This Row],[PLACE SCAER]],PointsClassement[],2,FALSE)</f>
        <v xml:space="preserve"> </v>
      </c>
      <c r="Q92" s="5" t="s">
        <v>2</v>
      </c>
      <c r="R92" s="9" t="str">
        <f>VLOOKUP(Tableau25[[#This Row],[PLACE GOUEZEC]],PointsClassement[],2,FALSE)</f>
        <v xml:space="preserve"> </v>
      </c>
      <c r="S92" s="7"/>
      <c r="T92" s="8">
        <f t="shared" si="2"/>
        <v>0</v>
      </c>
    </row>
    <row r="93" spans="1:20" x14ac:dyDescent="0.3">
      <c r="A93">
        <v>88</v>
      </c>
      <c r="E93" s="3" t="s">
        <v>2</v>
      </c>
      <c r="F93" s="9" t="str">
        <f>VLOOKUP(Tableau25[[#This Row],[PLACE QUIMPER]],PointsClassement[],2,FALSE)</f>
        <v xml:space="preserve"> </v>
      </c>
      <c r="G93" s="5" t="s">
        <v>2</v>
      </c>
      <c r="H93" s="9" t="str">
        <f>VLOOKUP(Tableau25[[#This Row],[PLACE RIEC]],PointsClassement[],2,FALSE)</f>
        <v xml:space="preserve"> </v>
      </c>
      <c r="I93" s="5" t="s">
        <v>2</v>
      </c>
      <c r="J93" s="9" t="str">
        <f>VLOOKUP(Tableau25[[#This Row],[PLACE QUIMPERLE]],PointsClassement[],2,FALSE)</f>
        <v xml:space="preserve"> </v>
      </c>
      <c r="K93" s="5" t="s">
        <v>2</v>
      </c>
      <c r="L93" s="9" t="str">
        <f>VLOOKUP(Tableau25[[#This Row],[PLACE ERGUE]],PointsClassement[],2,FALSE)</f>
        <v xml:space="preserve"> </v>
      </c>
      <c r="M93" s="5" t="s">
        <v>2</v>
      </c>
      <c r="N93" s="9" t="str">
        <f>VLOOKUP(Tableau25[[#This Row],[PLACE TREGUNC]],PointsClassement[],2,FALSE)</f>
        <v xml:space="preserve"> </v>
      </c>
      <c r="O93" s="5" t="s">
        <v>2</v>
      </c>
      <c r="P93" s="9" t="str">
        <f>VLOOKUP(Tableau25[[#This Row],[PLACE SCAER]],PointsClassement[],2,FALSE)</f>
        <v xml:space="preserve"> </v>
      </c>
      <c r="Q93" s="5" t="s">
        <v>2</v>
      </c>
      <c r="R93" s="9" t="str">
        <f>VLOOKUP(Tableau25[[#This Row],[PLACE GOUEZEC]],PointsClassement[],2,FALSE)</f>
        <v xml:space="preserve"> </v>
      </c>
      <c r="S93" s="7"/>
      <c r="T93" s="8">
        <f t="shared" si="2"/>
        <v>0</v>
      </c>
    </row>
    <row r="94" spans="1:20" x14ac:dyDescent="0.3">
      <c r="A94">
        <v>89</v>
      </c>
      <c r="E94" s="3" t="s">
        <v>2</v>
      </c>
      <c r="F94" s="9" t="str">
        <f>VLOOKUP(Tableau25[[#This Row],[PLACE QUIMPER]],PointsClassement[],2,FALSE)</f>
        <v xml:space="preserve"> </v>
      </c>
      <c r="G94" s="5" t="s">
        <v>2</v>
      </c>
      <c r="H94" s="9" t="str">
        <f>VLOOKUP(Tableau25[[#This Row],[PLACE RIEC]],PointsClassement[],2,FALSE)</f>
        <v xml:space="preserve"> </v>
      </c>
      <c r="I94" s="5" t="s">
        <v>2</v>
      </c>
      <c r="J94" s="9" t="str">
        <f>VLOOKUP(Tableau25[[#This Row],[PLACE QUIMPERLE]],PointsClassement[],2,FALSE)</f>
        <v xml:space="preserve"> </v>
      </c>
      <c r="K94" s="5" t="s">
        <v>2</v>
      </c>
      <c r="L94" s="9" t="str">
        <f>VLOOKUP(Tableau25[[#This Row],[PLACE ERGUE]],PointsClassement[],2,FALSE)</f>
        <v xml:space="preserve"> </v>
      </c>
      <c r="M94" s="5" t="s">
        <v>2</v>
      </c>
      <c r="N94" s="9" t="str">
        <f>VLOOKUP(Tableau25[[#This Row],[PLACE TREGUNC]],PointsClassement[],2,FALSE)</f>
        <v xml:space="preserve"> </v>
      </c>
      <c r="O94" s="5" t="s">
        <v>2</v>
      </c>
      <c r="P94" s="9" t="str">
        <f>VLOOKUP(Tableau25[[#This Row],[PLACE SCAER]],PointsClassement[],2,FALSE)</f>
        <v xml:space="preserve"> </v>
      </c>
      <c r="Q94" s="5" t="s">
        <v>2</v>
      </c>
      <c r="R94" s="9" t="str">
        <f>VLOOKUP(Tableau25[[#This Row],[PLACE GOUEZEC]],PointsClassement[],2,FALSE)</f>
        <v xml:space="preserve"> </v>
      </c>
      <c r="S94" s="7"/>
      <c r="T94" s="8">
        <f t="shared" si="2"/>
        <v>0</v>
      </c>
    </row>
    <row r="95" spans="1:20" x14ac:dyDescent="0.3">
      <c r="A95">
        <v>90</v>
      </c>
      <c r="E95" s="3" t="s">
        <v>2</v>
      </c>
      <c r="F95" s="9" t="str">
        <f>VLOOKUP(Tableau25[[#This Row],[PLACE QUIMPER]],PointsClassement[],2,FALSE)</f>
        <v xml:space="preserve"> </v>
      </c>
      <c r="G95" s="5" t="s">
        <v>2</v>
      </c>
      <c r="H95" s="9" t="str">
        <f>VLOOKUP(Tableau25[[#This Row],[PLACE RIEC]],PointsClassement[],2,FALSE)</f>
        <v xml:space="preserve"> </v>
      </c>
      <c r="I95" s="5" t="s">
        <v>2</v>
      </c>
      <c r="J95" s="9" t="str">
        <f>VLOOKUP(Tableau25[[#This Row],[PLACE QUIMPERLE]],PointsClassement[],2,FALSE)</f>
        <v xml:space="preserve"> </v>
      </c>
      <c r="K95" s="5" t="s">
        <v>2</v>
      </c>
      <c r="L95" s="9" t="str">
        <f>VLOOKUP(Tableau25[[#This Row],[PLACE ERGUE]],PointsClassement[],2,FALSE)</f>
        <v xml:space="preserve"> </v>
      </c>
      <c r="M95" s="5" t="s">
        <v>2</v>
      </c>
      <c r="N95" s="9" t="str">
        <f>VLOOKUP(Tableau25[[#This Row],[PLACE TREGUNC]],PointsClassement[],2,FALSE)</f>
        <v xml:space="preserve"> </v>
      </c>
      <c r="O95" s="5" t="s">
        <v>2</v>
      </c>
      <c r="P95" s="9" t="str">
        <f>VLOOKUP(Tableau25[[#This Row],[PLACE SCAER]],PointsClassement[],2,FALSE)</f>
        <v xml:space="preserve"> </v>
      </c>
      <c r="Q95" s="5" t="s">
        <v>2</v>
      </c>
      <c r="R95" s="9" t="str">
        <f>VLOOKUP(Tableau25[[#This Row],[PLACE GOUEZEC]],PointsClassement[],2,FALSE)</f>
        <v xml:space="preserve"> </v>
      </c>
      <c r="S95" s="7"/>
      <c r="T95" s="8">
        <f t="shared" si="2"/>
        <v>0</v>
      </c>
    </row>
    <row r="96" spans="1:20" x14ac:dyDescent="0.3">
      <c r="A96">
        <v>91</v>
      </c>
      <c r="E96" s="3" t="s">
        <v>2</v>
      </c>
      <c r="F96" s="9" t="str">
        <f>VLOOKUP(Tableau25[[#This Row],[PLACE QUIMPER]],PointsClassement[],2,FALSE)</f>
        <v xml:space="preserve"> </v>
      </c>
      <c r="G96" s="5" t="s">
        <v>2</v>
      </c>
      <c r="H96" s="9" t="str">
        <f>VLOOKUP(Tableau25[[#This Row],[PLACE RIEC]],PointsClassement[],2,FALSE)</f>
        <v xml:space="preserve"> </v>
      </c>
      <c r="I96" s="5" t="s">
        <v>2</v>
      </c>
      <c r="J96" s="9" t="str">
        <f>VLOOKUP(Tableau25[[#This Row],[PLACE QUIMPERLE]],PointsClassement[],2,FALSE)</f>
        <v xml:space="preserve"> </v>
      </c>
      <c r="K96" s="5" t="s">
        <v>2</v>
      </c>
      <c r="L96" s="9" t="str">
        <f>VLOOKUP(Tableau25[[#This Row],[PLACE ERGUE]],PointsClassement[],2,FALSE)</f>
        <v xml:space="preserve"> </v>
      </c>
      <c r="M96" s="5" t="s">
        <v>2</v>
      </c>
      <c r="N96" s="9" t="str">
        <f>VLOOKUP(Tableau25[[#This Row],[PLACE TREGUNC]],PointsClassement[],2,FALSE)</f>
        <v xml:space="preserve"> </v>
      </c>
      <c r="O96" s="5" t="s">
        <v>2</v>
      </c>
      <c r="P96" s="9" t="str">
        <f>VLOOKUP(Tableau25[[#This Row],[PLACE SCAER]],PointsClassement[],2,FALSE)</f>
        <v xml:space="preserve"> </v>
      </c>
      <c r="Q96" s="5" t="s">
        <v>2</v>
      </c>
      <c r="R96" s="9" t="str">
        <f>VLOOKUP(Tableau25[[#This Row],[PLACE GOUEZEC]],PointsClassement[],2,FALSE)</f>
        <v xml:space="preserve"> </v>
      </c>
      <c r="S96" s="7"/>
      <c r="T96" s="8">
        <f t="shared" si="2"/>
        <v>0</v>
      </c>
    </row>
    <row r="97" spans="1:20" x14ac:dyDescent="0.3">
      <c r="A97">
        <v>92</v>
      </c>
      <c r="E97" s="3" t="s">
        <v>2</v>
      </c>
      <c r="F97" s="9" t="str">
        <f>VLOOKUP(Tableau25[[#This Row],[PLACE QUIMPER]],PointsClassement[],2,FALSE)</f>
        <v xml:space="preserve"> </v>
      </c>
      <c r="G97" s="5" t="s">
        <v>2</v>
      </c>
      <c r="H97" s="9" t="str">
        <f>VLOOKUP(Tableau25[[#This Row],[PLACE RIEC]],PointsClassement[],2,FALSE)</f>
        <v xml:space="preserve"> </v>
      </c>
      <c r="I97" s="5" t="s">
        <v>2</v>
      </c>
      <c r="J97" s="9" t="str">
        <f>VLOOKUP(Tableau25[[#This Row],[PLACE QUIMPERLE]],PointsClassement[],2,FALSE)</f>
        <v xml:space="preserve"> </v>
      </c>
      <c r="K97" s="5" t="s">
        <v>2</v>
      </c>
      <c r="L97" s="9" t="str">
        <f>VLOOKUP(Tableau25[[#This Row],[PLACE ERGUE]],PointsClassement[],2,FALSE)</f>
        <v xml:space="preserve"> </v>
      </c>
      <c r="M97" s="5" t="s">
        <v>2</v>
      </c>
      <c r="N97" s="9" t="str">
        <f>VLOOKUP(Tableau25[[#This Row],[PLACE TREGUNC]],PointsClassement[],2,FALSE)</f>
        <v xml:space="preserve"> </v>
      </c>
      <c r="O97" s="5" t="s">
        <v>2</v>
      </c>
      <c r="P97" s="9" t="str">
        <f>VLOOKUP(Tableau25[[#This Row],[PLACE SCAER]],PointsClassement[],2,FALSE)</f>
        <v xml:space="preserve"> </v>
      </c>
      <c r="Q97" s="5" t="s">
        <v>2</v>
      </c>
      <c r="R97" s="9" t="str">
        <f>VLOOKUP(Tableau25[[#This Row],[PLACE GOUEZEC]],PointsClassement[],2,FALSE)</f>
        <v xml:space="preserve"> </v>
      </c>
      <c r="S97" s="7"/>
      <c r="T97" s="8">
        <f t="shared" si="2"/>
        <v>0</v>
      </c>
    </row>
    <row r="98" spans="1:20" x14ac:dyDescent="0.3">
      <c r="A98">
        <v>93</v>
      </c>
      <c r="E98" s="3" t="s">
        <v>2</v>
      </c>
      <c r="F98" s="9" t="str">
        <f>VLOOKUP(Tableau25[[#This Row],[PLACE QUIMPER]],PointsClassement[],2,FALSE)</f>
        <v xml:space="preserve"> </v>
      </c>
      <c r="G98" s="5" t="s">
        <v>2</v>
      </c>
      <c r="H98" s="9" t="str">
        <f>VLOOKUP(Tableau25[[#This Row],[PLACE RIEC]],PointsClassement[],2,FALSE)</f>
        <v xml:space="preserve"> </v>
      </c>
      <c r="I98" s="5" t="s">
        <v>2</v>
      </c>
      <c r="J98" s="9" t="str">
        <f>VLOOKUP(Tableau25[[#This Row],[PLACE QUIMPERLE]],PointsClassement[],2,FALSE)</f>
        <v xml:space="preserve"> </v>
      </c>
      <c r="K98" s="5" t="s">
        <v>2</v>
      </c>
      <c r="L98" s="9" t="str">
        <f>VLOOKUP(Tableau25[[#This Row],[PLACE ERGUE]],PointsClassement[],2,FALSE)</f>
        <v xml:space="preserve"> </v>
      </c>
      <c r="M98" s="5" t="s">
        <v>2</v>
      </c>
      <c r="N98" s="9" t="str">
        <f>VLOOKUP(Tableau25[[#This Row],[PLACE TREGUNC]],PointsClassement[],2,FALSE)</f>
        <v xml:space="preserve"> </v>
      </c>
      <c r="O98" s="5" t="s">
        <v>2</v>
      </c>
      <c r="P98" s="9" t="str">
        <f>VLOOKUP(Tableau25[[#This Row],[PLACE SCAER]],PointsClassement[],2,FALSE)</f>
        <v xml:space="preserve"> </v>
      </c>
      <c r="Q98" s="5" t="s">
        <v>2</v>
      </c>
      <c r="R98" s="9" t="str">
        <f>VLOOKUP(Tableau25[[#This Row],[PLACE GOUEZEC]],PointsClassement[],2,FALSE)</f>
        <v xml:space="preserve"> </v>
      </c>
      <c r="S98" s="7"/>
      <c r="T98" s="8">
        <f t="shared" si="2"/>
        <v>0</v>
      </c>
    </row>
    <row r="99" spans="1:20" x14ac:dyDescent="0.3">
      <c r="A99">
        <v>94</v>
      </c>
      <c r="E99" s="3" t="s">
        <v>2</v>
      </c>
      <c r="F99" s="9" t="str">
        <f>VLOOKUP(Tableau25[[#This Row],[PLACE QUIMPER]],PointsClassement[],2,FALSE)</f>
        <v xml:space="preserve"> </v>
      </c>
      <c r="G99" s="5" t="s">
        <v>2</v>
      </c>
      <c r="H99" s="9" t="str">
        <f>VLOOKUP(Tableau25[[#This Row],[PLACE RIEC]],PointsClassement[],2,FALSE)</f>
        <v xml:space="preserve"> </v>
      </c>
      <c r="I99" s="5" t="s">
        <v>2</v>
      </c>
      <c r="J99" s="9" t="str">
        <f>VLOOKUP(Tableau25[[#This Row],[PLACE QUIMPERLE]],PointsClassement[],2,FALSE)</f>
        <v xml:space="preserve"> </v>
      </c>
      <c r="K99" s="5" t="s">
        <v>2</v>
      </c>
      <c r="L99" s="9" t="str">
        <f>VLOOKUP(Tableau25[[#This Row],[PLACE ERGUE]],PointsClassement[],2,FALSE)</f>
        <v xml:space="preserve"> </v>
      </c>
      <c r="M99" s="5" t="s">
        <v>2</v>
      </c>
      <c r="N99" s="9" t="str">
        <f>VLOOKUP(Tableau25[[#This Row],[PLACE TREGUNC]],PointsClassement[],2,FALSE)</f>
        <v xml:space="preserve"> </v>
      </c>
      <c r="O99" s="5" t="s">
        <v>2</v>
      </c>
      <c r="P99" s="9" t="str">
        <f>VLOOKUP(Tableau25[[#This Row],[PLACE SCAER]],PointsClassement[],2,FALSE)</f>
        <v xml:space="preserve"> </v>
      </c>
      <c r="Q99" s="5" t="s">
        <v>2</v>
      </c>
      <c r="R99" s="9" t="str">
        <f>VLOOKUP(Tableau25[[#This Row],[PLACE GOUEZEC]],PointsClassement[],2,FALSE)</f>
        <v xml:space="preserve"> </v>
      </c>
      <c r="S99" s="7"/>
      <c r="T99" s="8">
        <f t="shared" si="2"/>
        <v>0</v>
      </c>
    </row>
    <row r="100" spans="1:20" x14ac:dyDescent="0.3">
      <c r="A100">
        <v>95</v>
      </c>
      <c r="E100" s="3" t="s">
        <v>2</v>
      </c>
      <c r="F100" s="9" t="str">
        <f>VLOOKUP(Tableau25[[#This Row],[PLACE QUIMPER]],PointsClassement[],2,FALSE)</f>
        <v xml:space="preserve"> </v>
      </c>
      <c r="G100" s="5" t="s">
        <v>2</v>
      </c>
      <c r="H100" s="9" t="str">
        <f>VLOOKUP(Tableau25[[#This Row],[PLACE RIEC]],PointsClassement[],2,FALSE)</f>
        <v xml:space="preserve"> </v>
      </c>
      <c r="I100" s="5" t="s">
        <v>2</v>
      </c>
      <c r="J100" s="9" t="str">
        <f>VLOOKUP(Tableau25[[#This Row],[PLACE QUIMPERLE]],PointsClassement[],2,FALSE)</f>
        <v xml:space="preserve"> </v>
      </c>
      <c r="K100" s="5" t="s">
        <v>2</v>
      </c>
      <c r="L100" s="9" t="str">
        <f>VLOOKUP(Tableau25[[#This Row],[PLACE ERGUE]],PointsClassement[],2,FALSE)</f>
        <v xml:space="preserve"> </v>
      </c>
      <c r="M100" s="5" t="s">
        <v>2</v>
      </c>
      <c r="N100" s="9" t="str">
        <f>VLOOKUP(Tableau25[[#This Row],[PLACE TREGUNC]],PointsClassement[],2,FALSE)</f>
        <v xml:space="preserve"> </v>
      </c>
      <c r="O100" s="5" t="s">
        <v>2</v>
      </c>
      <c r="P100" s="9" t="str">
        <f>VLOOKUP(Tableau25[[#This Row],[PLACE SCAER]],PointsClassement[],2,FALSE)</f>
        <v xml:space="preserve"> </v>
      </c>
      <c r="Q100" s="5" t="s">
        <v>2</v>
      </c>
      <c r="R100" s="9" t="str">
        <f>VLOOKUP(Tableau25[[#This Row],[PLACE GOUEZEC]],PointsClassement[],2,FALSE)</f>
        <v xml:space="preserve"> </v>
      </c>
      <c r="S100" s="7"/>
      <c r="T100" s="8">
        <f t="shared" si="2"/>
        <v>0</v>
      </c>
    </row>
    <row r="101" spans="1:20" x14ac:dyDescent="0.3">
      <c r="A101">
        <v>96</v>
      </c>
      <c r="E101" s="3" t="s">
        <v>2</v>
      </c>
      <c r="F101" s="9" t="str">
        <f>VLOOKUP(Tableau25[[#This Row],[PLACE QUIMPER]],PointsClassement[],2,FALSE)</f>
        <v xml:space="preserve"> </v>
      </c>
      <c r="G101" s="5" t="s">
        <v>2</v>
      </c>
      <c r="H101" s="9" t="str">
        <f>VLOOKUP(Tableau25[[#This Row],[PLACE RIEC]],PointsClassement[],2,FALSE)</f>
        <v xml:space="preserve"> </v>
      </c>
      <c r="I101" s="5" t="s">
        <v>2</v>
      </c>
      <c r="J101" s="9" t="str">
        <f>VLOOKUP(Tableau25[[#This Row],[PLACE QUIMPERLE]],PointsClassement[],2,FALSE)</f>
        <v xml:space="preserve"> </v>
      </c>
      <c r="K101" s="5" t="s">
        <v>2</v>
      </c>
      <c r="L101" s="9" t="str">
        <f>VLOOKUP(Tableau25[[#This Row],[PLACE ERGUE]],PointsClassement[],2,FALSE)</f>
        <v xml:space="preserve"> </v>
      </c>
      <c r="M101" s="5" t="s">
        <v>2</v>
      </c>
      <c r="N101" s="9" t="str">
        <f>VLOOKUP(Tableau25[[#This Row],[PLACE TREGUNC]],PointsClassement[],2,FALSE)</f>
        <v xml:space="preserve"> </v>
      </c>
      <c r="O101" s="5" t="s">
        <v>2</v>
      </c>
      <c r="P101" s="9" t="str">
        <f>VLOOKUP(Tableau25[[#This Row],[PLACE SCAER]],PointsClassement[],2,FALSE)</f>
        <v xml:space="preserve"> </v>
      </c>
      <c r="Q101" s="5" t="s">
        <v>2</v>
      </c>
      <c r="R101" s="9" t="str">
        <f>VLOOKUP(Tableau25[[#This Row],[PLACE GOUEZEC]],PointsClassement[],2,FALSE)</f>
        <v xml:space="preserve"> </v>
      </c>
      <c r="S101" s="7"/>
      <c r="T101" s="8">
        <f t="shared" si="2"/>
        <v>0</v>
      </c>
    </row>
    <row r="102" spans="1:20" x14ac:dyDescent="0.3">
      <c r="A102">
        <v>97</v>
      </c>
      <c r="E102" s="3" t="s">
        <v>2</v>
      </c>
      <c r="F102" s="9" t="str">
        <f>VLOOKUP(Tableau25[[#This Row],[PLACE QUIMPER]],PointsClassement[],2,FALSE)</f>
        <v xml:space="preserve"> </v>
      </c>
      <c r="G102" s="5" t="s">
        <v>2</v>
      </c>
      <c r="H102" s="9" t="str">
        <f>VLOOKUP(Tableau25[[#This Row],[PLACE RIEC]],PointsClassement[],2,FALSE)</f>
        <v xml:space="preserve"> </v>
      </c>
      <c r="I102" s="5" t="s">
        <v>2</v>
      </c>
      <c r="J102" s="9" t="str">
        <f>VLOOKUP(Tableau25[[#This Row],[PLACE QUIMPERLE]],PointsClassement[],2,FALSE)</f>
        <v xml:space="preserve"> </v>
      </c>
      <c r="K102" s="5" t="s">
        <v>2</v>
      </c>
      <c r="L102" s="9" t="str">
        <f>VLOOKUP(Tableau25[[#This Row],[PLACE ERGUE]],PointsClassement[],2,FALSE)</f>
        <v xml:space="preserve"> </v>
      </c>
      <c r="M102" s="5" t="s">
        <v>2</v>
      </c>
      <c r="N102" s="9" t="str">
        <f>VLOOKUP(Tableau25[[#This Row],[PLACE TREGUNC]],PointsClassement[],2,FALSE)</f>
        <v xml:space="preserve"> </v>
      </c>
      <c r="O102" s="5" t="s">
        <v>2</v>
      </c>
      <c r="P102" s="9" t="str">
        <f>VLOOKUP(Tableau25[[#This Row],[PLACE SCAER]],PointsClassement[],2,FALSE)</f>
        <v xml:space="preserve"> </v>
      </c>
      <c r="Q102" s="5" t="s">
        <v>2</v>
      </c>
      <c r="R102" s="9" t="str">
        <f>VLOOKUP(Tableau25[[#This Row],[PLACE GOUEZEC]],PointsClassement[],2,FALSE)</f>
        <v xml:space="preserve"> </v>
      </c>
      <c r="S102" s="7"/>
      <c r="T102" s="8">
        <f t="shared" ref="T102:T133" si="3">SUM(F102,H102,J102,L102,N102,P102,R102,S102)</f>
        <v>0</v>
      </c>
    </row>
    <row r="103" spans="1:20" x14ac:dyDescent="0.3">
      <c r="A103">
        <v>98</v>
      </c>
      <c r="E103" s="3" t="s">
        <v>2</v>
      </c>
      <c r="F103" s="9" t="str">
        <f>VLOOKUP(Tableau25[[#This Row],[PLACE QUIMPER]],PointsClassement[],2,FALSE)</f>
        <v xml:space="preserve"> </v>
      </c>
      <c r="G103" s="5" t="s">
        <v>2</v>
      </c>
      <c r="H103" s="9" t="str">
        <f>VLOOKUP(Tableau25[[#This Row],[PLACE RIEC]],PointsClassement[],2,FALSE)</f>
        <v xml:space="preserve"> </v>
      </c>
      <c r="I103" s="5" t="s">
        <v>2</v>
      </c>
      <c r="J103" s="9" t="str">
        <f>VLOOKUP(Tableau25[[#This Row],[PLACE QUIMPERLE]],PointsClassement[],2,FALSE)</f>
        <v xml:space="preserve"> </v>
      </c>
      <c r="K103" s="5" t="s">
        <v>2</v>
      </c>
      <c r="L103" s="9" t="str">
        <f>VLOOKUP(Tableau25[[#This Row],[PLACE ERGUE]],PointsClassement[],2,FALSE)</f>
        <v xml:space="preserve"> </v>
      </c>
      <c r="M103" s="5" t="s">
        <v>2</v>
      </c>
      <c r="N103" s="9" t="str">
        <f>VLOOKUP(Tableau25[[#This Row],[PLACE TREGUNC]],PointsClassement[],2,FALSE)</f>
        <v xml:space="preserve"> </v>
      </c>
      <c r="O103" s="5" t="s">
        <v>2</v>
      </c>
      <c r="P103" s="9" t="str">
        <f>VLOOKUP(Tableau25[[#This Row],[PLACE SCAER]],PointsClassement[],2,FALSE)</f>
        <v xml:space="preserve"> </v>
      </c>
      <c r="Q103" s="5" t="s">
        <v>2</v>
      </c>
      <c r="R103" s="9" t="str">
        <f>VLOOKUP(Tableau25[[#This Row],[PLACE GOUEZEC]],PointsClassement[],2,FALSE)</f>
        <v xml:space="preserve"> </v>
      </c>
      <c r="S103" s="7"/>
      <c r="T103" s="8">
        <f t="shared" si="3"/>
        <v>0</v>
      </c>
    </row>
    <row r="104" spans="1:20" x14ac:dyDescent="0.3">
      <c r="A104">
        <v>99</v>
      </c>
      <c r="E104" s="3" t="s">
        <v>2</v>
      </c>
      <c r="F104" s="9" t="str">
        <f>VLOOKUP(Tableau25[[#This Row],[PLACE QUIMPER]],PointsClassement[],2,FALSE)</f>
        <v xml:space="preserve"> </v>
      </c>
      <c r="G104" s="5" t="s">
        <v>2</v>
      </c>
      <c r="H104" s="9" t="str">
        <f>VLOOKUP(Tableau25[[#This Row],[PLACE RIEC]],PointsClassement[],2,FALSE)</f>
        <v xml:space="preserve"> </v>
      </c>
      <c r="I104" s="5" t="s">
        <v>2</v>
      </c>
      <c r="J104" s="9" t="str">
        <f>VLOOKUP(Tableau25[[#This Row],[PLACE QUIMPERLE]],PointsClassement[],2,FALSE)</f>
        <v xml:space="preserve"> </v>
      </c>
      <c r="K104" s="5" t="s">
        <v>2</v>
      </c>
      <c r="L104" s="9" t="str">
        <f>VLOOKUP(Tableau25[[#This Row],[PLACE ERGUE]],PointsClassement[],2,FALSE)</f>
        <v xml:space="preserve"> </v>
      </c>
      <c r="M104" s="5" t="s">
        <v>2</v>
      </c>
      <c r="N104" s="9" t="str">
        <f>VLOOKUP(Tableau25[[#This Row],[PLACE TREGUNC]],PointsClassement[],2,FALSE)</f>
        <v xml:space="preserve"> </v>
      </c>
      <c r="O104" s="5" t="s">
        <v>2</v>
      </c>
      <c r="P104" s="9" t="str">
        <f>VLOOKUP(Tableau25[[#This Row],[PLACE SCAER]],PointsClassement[],2,FALSE)</f>
        <v xml:space="preserve"> </v>
      </c>
      <c r="Q104" s="5" t="s">
        <v>2</v>
      </c>
      <c r="R104" s="9" t="str">
        <f>VLOOKUP(Tableau25[[#This Row],[PLACE GOUEZEC]],PointsClassement[],2,FALSE)</f>
        <v xml:space="preserve"> </v>
      </c>
      <c r="S104" s="7"/>
      <c r="T104" s="8">
        <f t="shared" si="3"/>
        <v>0</v>
      </c>
    </row>
    <row r="105" spans="1:20" x14ac:dyDescent="0.3">
      <c r="A105">
        <v>100</v>
      </c>
      <c r="E105" s="3" t="s">
        <v>2</v>
      </c>
      <c r="F105" s="9" t="str">
        <f>VLOOKUP(Tableau25[[#This Row],[PLACE QUIMPER]],PointsClassement[],2,FALSE)</f>
        <v xml:space="preserve"> </v>
      </c>
      <c r="G105" s="5" t="s">
        <v>2</v>
      </c>
      <c r="H105" s="9" t="str">
        <f>VLOOKUP(Tableau25[[#This Row],[PLACE RIEC]],PointsClassement[],2,FALSE)</f>
        <v xml:space="preserve"> </v>
      </c>
      <c r="I105" s="5" t="s">
        <v>2</v>
      </c>
      <c r="J105" s="9" t="str">
        <f>VLOOKUP(Tableau25[[#This Row],[PLACE QUIMPERLE]],PointsClassement[],2,FALSE)</f>
        <v xml:space="preserve"> </v>
      </c>
      <c r="K105" s="5" t="s">
        <v>2</v>
      </c>
      <c r="L105" s="9" t="str">
        <f>VLOOKUP(Tableau25[[#This Row],[PLACE ERGUE]],PointsClassement[],2,FALSE)</f>
        <v xml:space="preserve"> </v>
      </c>
      <c r="M105" s="5" t="s">
        <v>2</v>
      </c>
      <c r="N105" s="9" t="str">
        <f>VLOOKUP(Tableau25[[#This Row],[PLACE TREGUNC]],PointsClassement[],2,FALSE)</f>
        <v xml:space="preserve"> </v>
      </c>
      <c r="O105" s="5" t="s">
        <v>2</v>
      </c>
      <c r="P105" s="9" t="str">
        <f>VLOOKUP(Tableau25[[#This Row],[PLACE SCAER]],PointsClassement[],2,FALSE)</f>
        <v xml:space="preserve"> </v>
      </c>
      <c r="Q105" s="5" t="s">
        <v>2</v>
      </c>
      <c r="R105" s="9" t="str">
        <f>VLOOKUP(Tableau25[[#This Row],[PLACE GOUEZEC]],PointsClassement[],2,FALSE)</f>
        <v xml:space="preserve"> </v>
      </c>
      <c r="S105" s="7"/>
      <c r="T105" s="8">
        <f t="shared" si="3"/>
        <v>0</v>
      </c>
    </row>
    <row r="106" spans="1:20" x14ac:dyDescent="0.3">
      <c r="A106">
        <v>101</v>
      </c>
      <c r="E106" s="3" t="s">
        <v>2</v>
      </c>
      <c r="F106" s="9" t="str">
        <f>VLOOKUP(Tableau25[[#This Row],[PLACE QUIMPER]],PointsClassement[],2,FALSE)</f>
        <v xml:space="preserve"> </v>
      </c>
      <c r="G106" s="5" t="s">
        <v>2</v>
      </c>
      <c r="H106" s="9" t="str">
        <f>VLOOKUP(Tableau25[[#This Row],[PLACE RIEC]],PointsClassement[],2,FALSE)</f>
        <v xml:space="preserve"> </v>
      </c>
      <c r="I106" s="5" t="s">
        <v>2</v>
      </c>
      <c r="J106" s="9" t="str">
        <f>VLOOKUP(Tableau25[[#This Row],[PLACE QUIMPERLE]],PointsClassement[],2,FALSE)</f>
        <v xml:space="preserve"> </v>
      </c>
      <c r="K106" s="5" t="s">
        <v>2</v>
      </c>
      <c r="L106" s="9" t="str">
        <f>VLOOKUP(Tableau25[[#This Row],[PLACE ERGUE]],PointsClassement[],2,FALSE)</f>
        <v xml:space="preserve"> </v>
      </c>
      <c r="M106" s="5" t="s">
        <v>2</v>
      </c>
      <c r="N106" s="9" t="str">
        <f>VLOOKUP(Tableau25[[#This Row],[PLACE TREGUNC]],PointsClassement[],2,FALSE)</f>
        <v xml:space="preserve"> </v>
      </c>
      <c r="O106" s="5" t="s">
        <v>2</v>
      </c>
      <c r="P106" s="9" t="str">
        <f>VLOOKUP(Tableau25[[#This Row],[PLACE SCAER]],PointsClassement[],2,FALSE)</f>
        <v xml:space="preserve"> </v>
      </c>
      <c r="Q106" s="5" t="s">
        <v>2</v>
      </c>
      <c r="R106" s="9" t="str">
        <f>VLOOKUP(Tableau25[[#This Row],[PLACE GOUEZEC]],PointsClassement[],2,FALSE)</f>
        <v xml:space="preserve"> </v>
      </c>
      <c r="S106" s="7"/>
      <c r="T106" s="8">
        <f t="shared" si="3"/>
        <v>0</v>
      </c>
    </row>
    <row r="107" spans="1:20" x14ac:dyDescent="0.3">
      <c r="A107">
        <v>102</v>
      </c>
      <c r="E107" s="3" t="s">
        <v>2</v>
      </c>
      <c r="F107" s="9" t="str">
        <f>VLOOKUP(Tableau25[[#This Row],[PLACE QUIMPER]],PointsClassement[],2,FALSE)</f>
        <v xml:space="preserve"> </v>
      </c>
      <c r="G107" s="5" t="s">
        <v>2</v>
      </c>
      <c r="H107" s="9" t="str">
        <f>VLOOKUP(Tableau25[[#This Row],[PLACE RIEC]],PointsClassement[],2,FALSE)</f>
        <v xml:space="preserve"> </v>
      </c>
      <c r="I107" s="5" t="s">
        <v>2</v>
      </c>
      <c r="J107" s="9" t="str">
        <f>VLOOKUP(Tableau25[[#This Row],[PLACE QUIMPERLE]],PointsClassement[],2,FALSE)</f>
        <v xml:space="preserve"> </v>
      </c>
      <c r="K107" s="5" t="s">
        <v>2</v>
      </c>
      <c r="L107" s="9" t="str">
        <f>VLOOKUP(Tableau25[[#This Row],[PLACE ERGUE]],PointsClassement[],2,FALSE)</f>
        <v xml:space="preserve"> </v>
      </c>
      <c r="M107" s="5" t="s">
        <v>2</v>
      </c>
      <c r="N107" s="9" t="str">
        <f>VLOOKUP(Tableau25[[#This Row],[PLACE TREGUNC]],PointsClassement[],2,FALSE)</f>
        <v xml:space="preserve"> </v>
      </c>
      <c r="O107" s="5" t="s">
        <v>2</v>
      </c>
      <c r="P107" s="9" t="str">
        <f>VLOOKUP(Tableau25[[#This Row],[PLACE SCAER]],PointsClassement[],2,FALSE)</f>
        <v xml:space="preserve"> </v>
      </c>
      <c r="Q107" s="5" t="s">
        <v>2</v>
      </c>
      <c r="R107" s="9" t="str">
        <f>VLOOKUP(Tableau25[[#This Row],[PLACE GOUEZEC]],PointsClassement[],2,FALSE)</f>
        <v xml:space="preserve"> </v>
      </c>
      <c r="S107" s="7"/>
      <c r="T107" s="8">
        <f t="shared" si="3"/>
        <v>0</v>
      </c>
    </row>
    <row r="108" spans="1:20" x14ac:dyDescent="0.3">
      <c r="A108">
        <v>103</v>
      </c>
      <c r="E108" s="3" t="s">
        <v>2</v>
      </c>
      <c r="F108" s="9" t="str">
        <f>VLOOKUP(Tableau25[[#This Row],[PLACE QUIMPER]],PointsClassement[],2,FALSE)</f>
        <v xml:space="preserve"> </v>
      </c>
      <c r="G108" s="5" t="s">
        <v>2</v>
      </c>
      <c r="H108" s="9" t="str">
        <f>VLOOKUP(Tableau25[[#This Row],[PLACE RIEC]],PointsClassement[],2,FALSE)</f>
        <v xml:space="preserve"> </v>
      </c>
      <c r="I108" s="5" t="s">
        <v>2</v>
      </c>
      <c r="J108" s="9" t="str">
        <f>VLOOKUP(Tableau25[[#This Row],[PLACE QUIMPERLE]],PointsClassement[],2,FALSE)</f>
        <v xml:space="preserve"> </v>
      </c>
      <c r="K108" s="5" t="s">
        <v>2</v>
      </c>
      <c r="L108" s="9" t="str">
        <f>VLOOKUP(Tableau25[[#This Row],[PLACE ERGUE]],PointsClassement[],2,FALSE)</f>
        <v xml:space="preserve"> </v>
      </c>
      <c r="M108" s="5" t="s">
        <v>2</v>
      </c>
      <c r="N108" s="9" t="str">
        <f>VLOOKUP(Tableau25[[#This Row],[PLACE TREGUNC]],PointsClassement[],2,FALSE)</f>
        <v xml:space="preserve"> </v>
      </c>
      <c r="O108" s="5" t="s">
        <v>2</v>
      </c>
      <c r="P108" s="9" t="str">
        <f>VLOOKUP(Tableau25[[#This Row],[PLACE SCAER]],PointsClassement[],2,FALSE)</f>
        <v xml:space="preserve"> </v>
      </c>
      <c r="Q108" s="5" t="s">
        <v>2</v>
      </c>
      <c r="R108" s="9" t="str">
        <f>VLOOKUP(Tableau25[[#This Row],[PLACE GOUEZEC]],PointsClassement[],2,FALSE)</f>
        <v xml:space="preserve"> </v>
      </c>
      <c r="S108" s="7"/>
      <c r="T108" s="8">
        <f t="shared" si="3"/>
        <v>0</v>
      </c>
    </row>
    <row r="109" spans="1:20" x14ac:dyDescent="0.3">
      <c r="A109">
        <v>104</v>
      </c>
      <c r="E109" s="3" t="s">
        <v>2</v>
      </c>
      <c r="F109" s="9" t="str">
        <f>VLOOKUP(Tableau25[[#This Row],[PLACE QUIMPER]],PointsClassement[],2,FALSE)</f>
        <v xml:space="preserve"> </v>
      </c>
      <c r="G109" s="5" t="s">
        <v>2</v>
      </c>
      <c r="H109" s="9" t="str">
        <f>VLOOKUP(Tableau25[[#This Row],[PLACE RIEC]],PointsClassement[],2,FALSE)</f>
        <v xml:space="preserve"> </v>
      </c>
      <c r="I109" s="5" t="s">
        <v>2</v>
      </c>
      <c r="J109" s="9" t="str">
        <f>VLOOKUP(Tableau25[[#This Row],[PLACE QUIMPERLE]],PointsClassement[],2,FALSE)</f>
        <v xml:space="preserve"> </v>
      </c>
      <c r="K109" s="5" t="s">
        <v>2</v>
      </c>
      <c r="L109" s="9" t="str">
        <f>VLOOKUP(Tableau25[[#This Row],[PLACE ERGUE]],PointsClassement[],2,FALSE)</f>
        <v xml:space="preserve"> </v>
      </c>
      <c r="M109" s="5" t="s">
        <v>2</v>
      </c>
      <c r="N109" s="9" t="str">
        <f>VLOOKUP(Tableau25[[#This Row],[PLACE TREGUNC]],PointsClassement[],2,FALSE)</f>
        <v xml:space="preserve"> </v>
      </c>
      <c r="O109" s="5" t="s">
        <v>2</v>
      </c>
      <c r="P109" s="9" t="str">
        <f>VLOOKUP(Tableau25[[#This Row],[PLACE SCAER]],PointsClassement[],2,FALSE)</f>
        <v xml:space="preserve"> </v>
      </c>
      <c r="Q109" s="5" t="s">
        <v>2</v>
      </c>
      <c r="R109" s="9" t="str">
        <f>VLOOKUP(Tableau25[[#This Row],[PLACE GOUEZEC]],PointsClassement[],2,FALSE)</f>
        <v xml:space="preserve"> </v>
      </c>
      <c r="S109" s="7"/>
      <c r="T109" s="8">
        <f t="shared" si="3"/>
        <v>0</v>
      </c>
    </row>
    <row r="110" spans="1:20" x14ac:dyDescent="0.3">
      <c r="A110">
        <v>105</v>
      </c>
      <c r="E110" s="3" t="s">
        <v>2</v>
      </c>
      <c r="F110" s="9" t="str">
        <f>VLOOKUP(Tableau25[[#This Row],[PLACE QUIMPER]],PointsClassement[],2,FALSE)</f>
        <v xml:space="preserve"> </v>
      </c>
      <c r="G110" s="5" t="s">
        <v>2</v>
      </c>
      <c r="H110" s="9" t="str">
        <f>VLOOKUP(Tableau25[[#This Row],[PLACE RIEC]],PointsClassement[],2,FALSE)</f>
        <v xml:space="preserve"> </v>
      </c>
      <c r="I110" s="5" t="s">
        <v>2</v>
      </c>
      <c r="J110" s="9" t="str">
        <f>VLOOKUP(Tableau25[[#This Row],[PLACE QUIMPERLE]],PointsClassement[],2,FALSE)</f>
        <v xml:space="preserve"> </v>
      </c>
      <c r="K110" s="5" t="s">
        <v>2</v>
      </c>
      <c r="L110" s="9" t="str">
        <f>VLOOKUP(Tableau25[[#This Row],[PLACE ERGUE]],PointsClassement[],2,FALSE)</f>
        <v xml:space="preserve"> </v>
      </c>
      <c r="M110" s="5" t="s">
        <v>2</v>
      </c>
      <c r="N110" s="9" t="str">
        <f>VLOOKUP(Tableau25[[#This Row],[PLACE TREGUNC]],PointsClassement[],2,FALSE)</f>
        <v xml:space="preserve"> </v>
      </c>
      <c r="O110" s="5" t="s">
        <v>2</v>
      </c>
      <c r="P110" s="9" t="str">
        <f>VLOOKUP(Tableau25[[#This Row],[PLACE SCAER]],PointsClassement[],2,FALSE)</f>
        <v xml:space="preserve"> </v>
      </c>
      <c r="Q110" s="5" t="s">
        <v>2</v>
      </c>
      <c r="R110" s="9" t="str">
        <f>VLOOKUP(Tableau25[[#This Row],[PLACE GOUEZEC]],PointsClassement[],2,FALSE)</f>
        <v xml:space="preserve"> </v>
      </c>
      <c r="S110" s="7"/>
      <c r="T110" s="8">
        <f t="shared" si="3"/>
        <v>0</v>
      </c>
    </row>
    <row r="111" spans="1:20" x14ac:dyDescent="0.3">
      <c r="A111">
        <v>106</v>
      </c>
      <c r="E111" s="3" t="s">
        <v>2</v>
      </c>
      <c r="F111" s="9" t="str">
        <f>VLOOKUP(Tableau25[[#This Row],[PLACE QUIMPER]],PointsClassement[],2,FALSE)</f>
        <v xml:space="preserve"> </v>
      </c>
      <c r="G111" s="5" t="s">
        <v>2</v>
      </c>
      <c r="H111" s="9" t="str">
        <f>VLOOKUP(Tableau25[[#This Row],[PLACE RIEC]],PointsClassement[],2,FALSE)</f>
        <v xml:space="preserve"> </v>
      </c>
      <c r="I111" s="5" t="s">
        <v>2</v>
      </c>
      <c r="J111" s="9" t="str">
        <f>VLOOKUP(Tableau25[[#This Row],[PLACE QUIMPERLE]],PointsClassement[],2,FALSE)</f>
        <v xml:space="preserve"> </v>
      </c>
      <c r="K111" s="5" t="s">
        <v>2</v>
      </c>
      <c r="L111" s="9" t="str">
        <f>VLOOKUP(Tableau25[[#This Row],[PLACE ERGUE]],PointsClassement[],2,FALSE)</f>
        <v xml:space="preserve"> </v>
      </c>
      <c r="M111" s="5" t="s">
        <v>2</v>
      </c>
      <c r="N111" s="9" t="str">
        <f>VLOOKUP(Tableau25[[#This Row],[PLACE TREGUNC]],PointsClassement[],2,FALSE)</f>
        <v xml:space="preserve"> </v>
      </c>
      <c r="O111" s="5" t="s">
        <v>2</v>
      </c>
      <c r="P111" s="9" t="str">
        <f>VLOOKUP(Tableau25[[#This Row],[PLACE SCAER]],PointsClassement[],2,FALSE)</f>
        <v xml:space="preserve"> </v>
      </c>
      <c r="Q111" s="5" t="s">
        <v>2</v>
      </c>
      <c r="R111" s="9" t="str">
        <f>VLOOKUP(Tableau25[[#This Row],[PLACE GOUEZEC]],PointsClassement[],2,FALSE)</f>
        <v xml:space="preserve"> </v>
      </c>
      <c r="S111" s="7"/>
      <c r="T111" s="8">
        <f t="shared" si="3"/>
        <v>0</v>
      </c>
    </row>
    <row r="112" spans="1:20" x14ac:dyDescent="0.3">
      <c r="A112">
        <v>107</v>
      </c>
      <c r="E112" s="3" t="s">
        <v>2</v>
      </c>
      <c r="F112" s="9" t="str">
        <f>VLOOKUP(Tableau25[[#This Row],[PLACE QUIMPER]],PointsClassement[],2,FALSE)</f>
        <v xml:space="preserve"> </v>
      </c>
      <c r="G112" s="5" t="s">
        <v>2</v>
      </c>
      <c r="H112" s="9" t="str">
        <f>VLOOKUP(Tableau25[[#This Row],[PLACE RIEC]],PointsClassement[],2,FALSE)</f>
        <v xml:space="preserve"> </v>
      </c>
      <c r="I112" s="5" t="s">
        <v>2</v>
      </c>
      <c r="J112" s="9" t="str">
        <f>VLOOKUP(Tableau25[[#This Row],[PLACE QUIMPERLE]],PointsClassement[],2,FALSE)</f>
        <v xml:space="preserve"> </v>
      </c>
      <c r="K112" s="5" t="s">
        <v>2</v>
      </c>
      <c r="L112" s="9" t="str">
        <f>VLOOKUP(Tableau25[[#This Row],[PLACE ERGUE]],PointsClassement[],2,FALSE)</f>
        <v xml:space="preserve"> </v>
      </c>
      <c r="M112" s="5" t="s">
        <v>2</v>
      </c>
      <c r="N112" s="9" t="str">
        <f>VLOOKUP(Tableau25[[#This Row],[PLACE TREGUNC]],PointsClassement[],2,FALSE)</f>
        <v xml:space="preserve"> </v>
      </c>
      <c r="O112" s="5" t="s">
        <v>2</v>
      </c>
      <c r="P112" s="9" t="str">
        <f>VLOOKUP(Tableau25[[#This Row],[PLACE SCAER]],PointsClassement[],2,FALSE)</f>
        <v xml:space="preserve"> </v>
      </c>
      <c r="Q112" s="5" t="s">
        <v>2</v>
      </c>
      <c r="R112" s="9" t="str">
        <f>VLOOKUP(Tableau25[[#This Row],[PLACE GOUEZEC]],PointsClassement[],2,FALSE)</f>
        <v xml:space="preserve"> </v>
      </c>
      <c r="S112" s="7"/>
      <c r="T112" s="8">
        <f t="shared" si="3"/>
        <v>0</v>
      </c>
    </row>
    <row r="113" spans="1:20" x14ac:dyDescent="0.3">
      <c r="A113">
        <v>108</v>
      </c>
      <c r="E113" s="3" t="s">
        <v>2</v>
      </c>
      <c r="F113" s="9" t="str">
        <f>VLOOKUP(Tableau25[[#This Row],[PLACE QUIMPER]],PointsClassement[],2,FALSE)</f>
        <v xml:space="preserve"> </v>
      </c>
      <c r="G113" s="5" t="s">
        <v>2</v>
      </c>
      <c r="H113" s="9" t="str">
        <f>VLOOKUP(Tableau25[[#This Row],[PLACE RIEC]],PointsClassement[],2,FALSE)</f>
        <v xml:space="preserve"> </v>
      </c>
      <c r="I113" s="5" t="s">
        <v>2</v>
      </c>
      <c r="J113" s="9" t="str">
        <f>VLOOKUP(Tableau25[[#This Row],[PLACE QUIMPERLE]],PointsClassement[],2,FALSE)</f>
        <v xml:space="preserve"> </v>
      </c>
      <c r="K113" s="5" t="s">
        <v>2</v>
      </c>
      <c r="L113" s="9" t="str">
        <f>VLOOKUP(Tableau25[[#This Row],[PLACE ERGUE]],PointsClassement[],2,FALSE)</f>
        <v xml:space="preserve"> </v>
      </c>
      <c r="M113" s="5" t="s">
        <v>2</v>
      </c>
      <c r="N113" s="9" t="str">
        <f>VLOOKUP(Tableau25[[#This Row],[PLACE TREGUNC]],PointsClassement[],2,FALSE)</f>
        <v xml:space="preserve"> </v>
      </c>
      <c r="O113" s="5" t="s">
        <v>2</v>
      </c>
      <c r="P113" s="9" t="str">
        <f>VLOOKUP(Tableau25[[#This Row],[PLACE SCAER]],PointsClassement[],2,FALSE)</f>
        <v xml:space="preserve"> </v>
      </c>
      <c r="Q113" s="5" t="s">
        <v>2</v>
      </c>
      <c r="R113" s="9" t="str">
        <f>VLOOKUP(Tableau25[[#This Row],[PLACE GOUEZEC]],PointsClassement[],2,FALSE)</f>
        <v xml:space="preserve"> </v>
      </c>
      <c r="S113" s="7"/>
      <c r="T113" s="8">
        <f t="shared" si="3"/>
        <v>0</v>
      </c>
    </row>
    <row r="114" spans="1:20" x14ac:dyDescent="0.3">
      <c r="A114">
        <v>109</v>
      </c>
      <c r="E114" s="3" t="s">
        <v>2</v>
      </c>
      <c r="F114" s="9" t="str">
        <f>VLOOKUP(Tableau25[[#This Row],[PLACE QUIMPER]],PointsClassement[],2,FALSE)</f>
        <v xml:space="preserve"> </v>
      </c>
      <c r="G114" s="5" t="s">
        <v>2</v>
      </c>
      <c r="H114" s="9" t="str">
        <f>VLOOKUP(Tableau25[[#This Row],[PLACE RIEC]],PointsClassement[],2,FALSE)</f>
        <v xml:space="preserve"> </v>
      </c>
      <c r="I114" s="5" t="s">
        <v>2</v>
      </c>
      <c r="J114" s="9" t="str">
        <f>VLOOKUP(Tableau25[[#This Row],[PLACE QUIMPERLE]],PointsClassement[],2,FALSE)</f>
        <v xml:space="preserve"> </v>
      </c>
      <c r="K114" s="5" t="s">
        <v>2</v>
      </c>
      <c r="L114" s="9" t="str">
        <f>VLOOKUP(Tableau25[[#This Row],[PLACE ERGUE]],PointsClassement[],2,FALSE)</f>
        <v xml:space="preserve"> </v>
      </c>
      <c r="M114" s="5" t="s">
        <v>2</v>
      </c>
      <c r="N114" s="9" t="str">
        <f>VLOOKUP(Tableau25[[#This Row],[PLACE TREGUNC]],PointsClassement[],2,FALSE)</f>
        <v xml:space="preserve"> </v>
      </c>
      <c r="O114" s="5" t="s">
        <v>2</v>
      </c>
      <c r="P114" s="9" t="str">
        <f>VLOOKUP(Tableau25[[#This Row],[PLACE SCAER]],PointsClassement[],2,FALSE)</f>
        <v xml:space="preserve"> </v>
      </c>
      <c r="Q114" s="5" t="s">
        <v>2</v>
      </c>
      <c r="R114" s="9" t="str">
        <f>VLOOKUP(Tableau25[[#This Row],[PLACE GOUEZEC]],PointsClassement[],2,FALSE)</f>
        <v xml:space="preserve"> </v>
      </c>
      <c r="S114" s="7"/>
      <c r="T114" s="8">
        <f t="shared" si="3"/>
        <v>0</v>
      </c>
    </row>
    <row r="115" spans="1:20" x14ac:dyDescent="0.3">
      <c r="A115">
        <v>110</v>
      </c>
      <c r="E115" s="3" t="s">
        <v>2</v>
      </c>
      <c r="F115" s="9" t="str">
        <f>VLOOKUP(Tableau25[[#This Row],[PLACE QUIMPER]],PointsClassement[],2,FALSE)</f>
        <v xml:space="preserve"> </v>
      </c>
      <c r="G115" s="5" t="s">
        <v>2</v>
      </c>
      <c r="H115" s="9" t="str">
        <f>VLOOKUP(Tableau25[[#This Row],[PLACE RIEC]],PointsClassement[],2,FALSE)</f>
        <v xml:space="preserve"> </v>
      </c>
      <c r="I115" s="5" t="s">
        <v>2</v>
      </c>
      <c r="J115" s="9" t="str">
        <f>VLOOKUP(Tableau25[[#This Row],[PLACE QUIMPERLE]],PointsClassement[],2,FALSE)</f>
        <v xml:space="preserve"> </v>
      </c>
      <c r="K115" s="5" t="s">
        <v>2</v>
      </c>
      <c r="L115" s="9" t="str">
        <f>VLOOKUP(Tableau25[[#This Row],[PLACE ERGUE]],PointsClassement[],2,FALSE)</f>
        <v xml:space="preserve"> </v>
      </c>
      <c r="M115" s="5" t="s">
        <v>2</v>
      </c>
      <c r="N115" s="9" t="str">
        <f>VLOOKUP(Tableau25[[#This Row],[PLACE TREGUNC]],PointsClassement[],2,FALSE)</f>
        <v xml:space="preserve"> </v>
      </c>
      <c r="O115" s="5" t="s">
        <v>2</v>
      </c>
      <c r="P115" s="9" t="str">
        <f>VLOOKUP(Tableau25[[#This Row],[PLACE SCAER]],PointsClassement[],2,FALSE)</f>
        <v xml:space="preserve"> </v>
      </c>
      <c r="Q115" s="5" t="s">
        <v>2</v>
      </c>
      <c r="R115" s="9" t="str">
        <f>VLOOKUP(Tableau25[[#This Row],[PLACE GOUEZEC]],PointsClassement[],2,FALSE)</f>
        <v xml:space="preserve"> </v>
      </c>
      <c r="S115" s="7"/>
      <c r="T115" s="8">
        <f t="shared" si="3"/>
        <v>0</v>
      </c>
    </row>
    <row r="116" spans="1:20" x14ac:dyDescent="0.3">
      <c r="A116">
        <v>111</v>
      </c>
      <c r="E116" s="3" t="s">
        <v>2</v>
      </c>
      <c r="F116" s="9" t="str">
        <f>VLOOKUP(Tableau25[[#This Row],[PLACE QUIMPER]],PointsClassement[],2,FALSE)</f>
        <v xml:space="preserve"> </v>
      </c>
      <c r="G116" s="5" t="s">
        <v>2</v>
      </c>
      <c r="H116" s="9" t="str">
        <f>VLOOKUP(Tableau25[[#This Row],[PLACE RIEC]],PointsClassement[],2,FALSE)</f>
        <v xml:space="preserve"> </v>
      </c>
      <c r="I116" s="5" t="s">
        <v>2</v>
      </c>
      <c r="J116" s="9" t="str">
        <f>VLOOKUP(Tableau25[[#This Row],[PLACE QUIMPERLE]],PointsClassement[],2,FALSE)</f>
        <v xml:space="preserve"> </v>
      </c>
      <c r="K116" s="5" t="s">
        <v>2</v>
      </c>
      <c r="L116" s="9" t="str">
        <f>VLOOKUP(Tableau25[[#This Row],[PLACE ERGUE]],PointsClassement[],2,FALSE)</f>
        <v xml:space="preserve"> </v>
      </c>
      <c r="M116" s="5" t="s">
        <v>2</v>
      </c>
      <c r="N116" s="9" t="str">
        <f>VLOOKUP(Tableau25[[#This Row],[PLACE TREGUNC]],PointsClassement[],2,FALSE)</f>
        <v xml:space="preserve"> </v>
      </c>
      <c r="O116" s="5" t="s">
        <v>2</v>
      </c>
      <c r="P116" s="9" t="str">
        <f>VLOOKUP(Tableau25[[#This Row],[PLACE SCAER]],PointsClassement[],2,FALSE)</f>
        <v xml:space="preserve"> </v>
      </c>
      <c r="Q116" s="5" t="s">
        <v>2</v>
      </c>
      <c r="R116" s="9" t="str">
        <f>VLOOKUP(Tableau25[[#This Row],[PLACE GOUEZEC]],PointsClassement[],2,FALSE)</f>
        <v xml:space="preserve"> </v>
      </c>
      <c r="S116" s="7"/>
      <c r="T116" s="8">
        <f t="shared" si="3"/>
        <v>0</v>
      </c>
    </row>
    <row r="117" spans="1:20" x14ac:dyDescent="0.3">
      <c r="A117">
        <v>112</v>
      </c>
      <c r="E117" s="3" t="s">
        <v>2</v>
      </c>
      <c r="F117" s="9" t="str">
        <f>VLOOKUP(Tableau25[[#This Row],[PLACE QUIMPER]],PointsClassement[],2,FALSE)</f>
        <v xml:space="preserve"> </v>
      </c>
      <c r="G117" s="5" t="s">
        <v>2</v>
      </c>
      <c r="H117" s="9" t="str">
        <f>VLOOKUP(Tableau25[[#This Row],[PLACE RIEC]],PointsClassement[],2,FALSE)</f>
        <v xml:space="preserve"> </v>
      </c>
      <c r="I117" s="5" t="s">
        <v>2</v>
      </c>
      <c r="J117" s="9" t="str">
        <f>VLOOKUP(Tableau25[[#This Row],[PLACE QUIMPERLE]],PointsClassement[],2,FALSE)</f>
        <v xml:space="preserve"> </v>
      </c>
      <c r="K117" s="5" t="s">
        <v>2</v>
      </c>
      <c r="L117" s="9" t="str">
        <f>VLOOKUP(Tableau25[[#This Row],[PLACE ERGUE]],PointsClassement[],2,FALSE)</f>
        <v xml:space="preserve"> </v>
      </c>
      <c r="M117" s="5" t="s">
        <v>2</v>
      </c>
      <c r="N117" s="9" t="str">
        <f>VLOOKUP(Tableau25[[#This Row],[PLACE TREGUNC]],PointsClassement[],2,FALSE)</f>
        <v xml:space="preserve"> </v>
      </c>
      <c r="O117" s="5" t="s">
        <v>2</v>
      </c>
      <c r="P117" s="9" t="str">
        <f>VLOOKUP(Tableau25[[#This Row],[PLACE SCAER]],PointsClassement[],2,FALSE)</f>
        <v xml:space="preserve"> </v>
      </c>
      <c r="Q117" s="5" t="s">
        <v>2</v>
      </c>
      <c r="R117" s="9" t="str">
        <f>VLOOKUP(Tableau25[[#This Row],[PLACE GOUEZEC]],PointsClassement[],2,FALSE)</f>
        <v xml:space="preserve"> </v>
      </c>
      <c r="S117" s="7"/>
      <c r="T117" s="8">
        <f t="shared" si="3"/>
        <v>0</v>
      </c>
    </row>
    <row r="118" spans="1:20" x14ac:dyDescent="0.3">
      <c r="A118">
        <v>113</v>
      </c>
      <c r="E118" s="3" t="s">
        <v>2</v>
      </c>
      <c r="F118" s="9" t="str">
        <f>VLOOKUP(Tableau25[[#This Row],[PLACE QUIMPER]],PointsClassement[],2,FALSE)</f>
        <v xml:space="preserve"> </v>
      </c>
      <c r="G118" s="5" t="s">
        <v>2</v>
      </c>
      <c r="H118" s="9" t="str">
        <f>VLOOKUP(Tableau25[[#This Row],[PLACE RIEC]],PointsClassement[],2,FALSE)</f>
        <v xml:space="preserve"> </v>
      </c>
      <c r="I118" s="5" t="s">
        <v>2</v>
      </c>
      <c r="J118" s="9" t="str">
        <f>VLOOKUP(Tableau25[[#This Row],[PLACE QUIMPERLE]],PointsClassement[],2,FALSE)</f>
        <v xml:space="preserve"> </v>
      </c>
      <c r="K118" s="5" t="s">
        <v>2</v>
      </c>
      <c r="L118" s="9" t="str">
        <f>VLOOKUP(Tableau25[[#This Row],[PLACE ERGUE]],PointsClassement[],2,FALSE)</f>
        <v xml:space="preserve"> </v>
      </c>
      <c r="M118" s="5" t="s">
        <v>2</v>
      </c>
      <c r="N118" s="9" t="str">
        <f>VLOOKUP(Tableau25[[#This Row],[PLACE TREGUNC]],PointsClassement[],2,FALSE)</f>
        <v xml:space="preserve"> </v>
      </c>
      <c r="O118" s="5" t="s">
        <v>2</v>
      </c>
      <c r="P118" s="9" t="str">
        <f>VLOOKUP(Tableau25[[#This Row],[PLACE SCAER]],PointsClassement[],2,FALSE)</f>
        <v xml:space="preserve"> </v>
      </c>
      <c r="Q118" s="5" t="s">
        <v>2</v>
      </c>
      <c r="R118" s="9" t="str">
        <f>VLOOKUP(Tableau25[[#This Row],[PLACE GOUEZEC]],PointsClassement[],2,FALSE)</f>
        <v xml:space="preserve"> </v>
      </c>
      <c r="S118" s="7"/>
      <c r="T118" s="8">
        <f t="shared" si="3"/>
        <v>0</v>
      </c>
    </row>
    <row r="119" spans="1:20" x14ac:dyDescent="0.3">
      <c r="A119">
        <v>114</v>
      </c>
      <c r="E119" s="3" t="s">
        <v>2</v>
      </c>
      <c r="F119" s="9" t="str">
        <f>VLOOKUP(Tableau25[[#This Row],[PLACE QUIMPER]],PointsClassement[],2,FALSE)</f>
        <v xml:space="preserve"> </v>
      </c>
      <c r="G119" s="5" t="s">
        <v>2</v>
      </c>
      <c r="H119" s="9" t="str">
        <f>VLOOKUP(Tableau25[[#This Row],[PLACE RIEC]],PointsClassement[],2,FALSE)</f>
        <v xml:space="preserve"> </v>
      </c>
      <c r="I119" s="5" t="s">
        <v>2</v>
      </c>
      <c r="J119" s="9" t="str">
        <f>VLOOKUP(Tableau25[[#This Row],[PLACE QUIMPERLE]],PointsClassement[],2,FALSE)</f>
        <v xml:space="preserve"> </v>
      </c>
      <c r="K119" s="5" t="s">
        <v>2</v>
      </c>
      <c r="L119" s="9" t="str">
        <f>VLOOKUP(Tableau25[[#This Row],[PLACE ERGUE]],PointsClassement[],2,FALSE)</f>
        <v xml:space="preserve"> </v>
      </c>
      <c r="M119" s="5" t="s">
        <v>2</v>
      </c>
      <c r="N119" s="9" t="str">
        <f>VLOOKUP(Tableau25[[#This Row],[PLACE TREGUNC]],PointsClassement[],2,FALSE)</f>
        <v xml:space="preserve"> </v>
      </c>
      <c r="O119" s="5" t="s">
        <v>2</v>
      </c>
      <c r="P119" s="9" t="str">
        <f>VLOOKUP(Tableau25[[#This Row],[PLACE SCAER]],PointsClassement[],2,FALSE)</f>
        <v xml:space="preserve"> </v>
      </c>
      <c r="Q119" s="5" t="s">
        <v>2</v>
      </c>
      <c r="R119" s="9" t="str">
        <f>VLOOKUP(Tableau25[[#This Row],[PLACE GOUEZEC]],PointsClassement[],2,FALSE)</f>
        <v xml:space="preserve"> </v>
      </c>
      <c r="S119" s="7"/>
      <c r="T119" s="8">
        <f t="shared" si="3"/>
        <v>0</v>
      </c>
    </row>
    <row r="120" spans="1:20" x14ac:dyDescent="0.3">
      <c r="A120">
        <v>115</v>
      </c>
      <c r="E120" s="3" t="s">
        <v>2</v>
      </c>
      <c r="F120" s="9" t="str">
        <f>VLOOKUP(Tableau25[[#This Row],[PLACE QUIMPER]],PointsClassement[],2,FALSE)</f>
        <v xml:space="preserve"> </v>
      </c>
      <c r="G120" s="5" t="s">
        <v>2</v>
      </c>
      <c r="H120" s="9" t="str">
        <f>VLOOKUP(Tableau25[[#This Row],[PLACE RIEC]],PointsClassement[],2,FALSE)</f>
        <v xml:space="preserve"> </v>
      </c>
      <c r="I120" s="5" t="s">
        <v>2</v>
      </c>
      <c r="J120" s="9" t="str">
        <f>VLOOKUP(Tableau25[[#This Row],[PLACE QUIMPERLE]],PointsClassement[],2,FALSE)</f>
        <v xml:space="preserve"> </v>
      </c>
      <c r="K120" s="5" t="s">
        <v>2</v>
      </c>
      <c r="L120" s="9" t="str">
        <f>VLOOKUP(Tableau25[[#This Row],[PLACE ERGUE]],PointsClassement[],2,FALSE)</f>
        <v xml:space="preserve"> </v>
      </c>
      <c r="M120" s="5" t="s">
        <v>2</v>
      </c>
      <c r="N120" s="9" t="str">
        <f>VLOOKUP(Tableau25[[#This Row],[PLACE TREGUNC]],PointsClassement[],2,FALSE)</f>
        <v xml:space="preserve"> </v>
      </c>
      <c r="O120" s="5" t="s">
        <v>2</v>
      </c>
      <c r="P120" s="9" t="str">
        <f>VLOOKUP(Tableau25[[#This Row],[PLACE SCAER]],PointsClassement[],2,FALSE)</f>
        <v xml:space="preserve"> </v>
      </c>
      <c r="Q120" s="5" t="s">
        <v>2</v>
      </c>
      <c r="R120" s="9" t="str">
        <f>VLOOKUP(Tableau25[[#This Row],[PLACE GOUEZEC]],PointsClassement[],2,FALSE)</f>
        <v xml:space="preserve"> </v>
      </c>
      <c r="S120" s="7"/>
      <c r="T120" s="8">
        <f t="shared" si="3"/>
        <v>0</v>
      </c>
    </row>
    <row r="121" spans="1:20" x14ac:dyDescent="0.3">
      <c r="A121">
        <v>116</v>
      </c>
      <c r="E121" s="3" t="s">
        <v>2</v>
      </c>
      <c r="F121" s="9" t="str">
        <f>VLOOKUP(Tableau25[[#This Row],[PLACE QUIMPER]],PointsClassement[],2,FALSE)</f>
        <v xml:space="preserve"> </v>
      </c>
      <c r="G121" s="5" t="s">
        <v>2</v>
      </c>
      <c r="H121" s="9" t="str">
        <f>VLOOKUP(Tableau25[[#This Row],[PLACE RIEC]],PointsClassement[],2,FALSE)</f>
        <v xml:space="preserve"> </v>
      </c>
      <c r="I121" s="5" t="s">
        <v>2</v>
      </c>
      <c r="J121" s="9" t="str">
        <f>VLOOKUP(Tableau25[[#This Row],[PLACE QUIMPERLE]],PointsClassement[],2,FALSE)</f>
        <v xml:space="preserve"> </v>
      </c>
      <c r="K121" s="5" t="s">
        <v>2</v>
      </c>
      <c r="L121" s="9" t="str">
        <f>VLOOKUP(Tableau25[[#This Row],[PLACE ERGUE]],PointsClassement[],2,FALSE)</f>
        <v xml:space="preserve"> </v>
      </c>
      <c r="M121" s="5" t="s">
        <v>2</v>
      </c>
      <c r="N121" s="9" t="str">
        <f>VLOOKUP(Tableau25[[#This Row],[PLACE TREGUNC]],PointsClassement[],2,FALSE)</f>
        <v xml:space="preserve"> </v>
      </c>
      <c r="O121" s="5" t="s">
        <v>2</v>
      </c>
      <c r="P121" s="9" t="str">
        <f>VLOOKUP(Tableau25[[#This Row],[PLACE SCAER]],PointsClassement[],2,FALSE)</f>
        <v xml:space="preserve"> </v>
      </c>
      <c r="Q121" s="5" t="s">
        <v>2</v>
      </c>
      <c r="R121" s="9" t="str">
        <f>VLOOKUP(Tableau25[[#This Row],[PLACE GOUEZEC]],PointsClassement[],2,FALSE)</f>
        <v xml:space="preserve"> </v>
      </c>
      <c r="S121" s="7"/>
      <c r="T121" s="8">
        <f t="shared" si="3"/>
        <v>0</v>
      </c>
    </row>
    <row r="122" spans="1:20" x14ac:dyDescent="0.3">
      <c r="A122">
        <v>117</v>
      </c>
      <c r="E122" s="3" t="s">
        <v>2</v>
      </c>
      <c r="F122" s="9" t="str">
        <f>VLOOKUP(Tableau25[[#This Row],[PLACE QUIMPER]],PointsClassement[],2,FALSE)</f>
        <v xml:space="preserve"> </v>
      </c>
      <c r="G122" s="5" t="s">
        <v>2</v>
      </c>
      <c r="H122" s="9" t="str">
        <f>VLOOKUP(Tableau25[[#This Row],[PLACE RIEC]],PointsClassement[],2,FALSE)</f>
        <v xml:space="preserve"> </v>
      </c>
      <c r="I122" s="5" t="s">
        <v>2</v>
      </c>
      <c r="J122" s="9" t="str">
        <f>VLOOKUP(Tableau25[[#This Row],[PLACE QUIMPERLE]],PointsClassement[],2,FALSE)</f>
        <v xml:space="preserve"> </v>
      </c>
      <c r="K122" s="5" t="s">
        <v>2</v>
      </c>
      <c r="L122" s="9" t="str">
        <f>VLOOKUP(Tableau25[[#This Row],[PLACE ERGUE]],PointsClassement[],2,FALSE)</f>
        <v xml:space="preserve"> </v>
      </c>
      <c r="M122" s="5" t="s">
        <v>2</v>
      </c>
      <c r="N122" s="9" t="str">
        <f>VLOOKUP(Tableau25[[#This Row],[PLACE TREGUNC]],PointsClassement[],2,FALSE)</f>
        <v xml:space="preserve"> </v>
      </c>
      <c r="O122" s="5" t="s">
        <v>2</v>
      </c>
      <c r="P122" s="9" t="str">
        <f>VLOOKUP(Tableau25[[#This Row],[PLACE SCAER]],PointsClassement[],2,FALSE)</f>
        <v xml:space="preserve"> </v>
      </c>
      <c r="Q122" s="5" t="s">
        <v>2</v>
      </c>
      <c r="R122" s="9" t="str">
        <f>VLOOKUP(Tableau25[[#This Row],[PLACE GOUEZEC]],PointsClassement[],2,FALSE)</f>
        <v xml:space="preserve"> </v>
      </c>
      <c r="S122" s="7"/>
      <c r="T122" s="8">
        <f t="shared" si="3"/>
        <v>0</v>
      </c>
    </row>
    <row r="123" spans="1:20" x14ac:dyDescent="0.3">
      <c r="A123">
        <v>118</v>
      </c>
      <c r="E123" s="3" t="s">
        <v>2</v>
      </c>
      <c r="F123" s="9" t="str">
        <f>VLOOKUP(Tableau25[[#This Row],[PLACE QUIMPER]],PointsClassement[],2,FALSE)</f>
        <v xml:space="preserve"> </v>
      </c>
      <c r="G123" s="5" t="s">
        <v>2</v>
      </c>
      <c r="H123" s="9" t="str">
        <f>VLOOKUP(Tableau25[[#This Row],[PLACE RIEC]],PointsClassement[],2,FALSE)</f>
        <v xml:space="preserve"> </v>
      </c>
      <c r="I123" s="5" t="s">
        <v>2</v>
      </c>
      <c r="J123" s="9" t="str">
        <f>VLOOKUP(Tableau25[[#This Row],[PLACE QUIMPERLE]],PointsClassement[],2,FALSE)</f>
        <v xml:space="preserve"> </v>
      </c>
      <c r="K123" s="5" t="s">
        <v>2</v>
      </c>
      <c r="L123" s="9" t="str">
        <f>VLOOKUP(Tableau25[[#This Row],[PLACE ERGUE]],PointsClassement[],2,FALSE)</f>
        <v xml:space="preserve"> </v>
      </c>
      <c r="M123" s="5" t="s">
        <v>2</v>
      </c>
      <c r="N123" s="9" t="str">
        <f>VLOOKUP(Tableau25[[#This Row],[PLACE TREGUNC]],PointsClassement[],2,FALSE)</f>
        <v xml:space="preserve"> </v>
      </c>
      <c r="O123" s="5" t="s">
        <v>2</v>
      </c>
      <c r="P123" s="9" t="str">
        <f>VLOOKUP(Tableau25[[#This Row],[PLACE SCAER]],PointsClassement[],2,FALSE)</f>
        <v xml:space="preserve"> </v>
      </c>
      <c r="Q123" s="5" t="s">
        <v>2</v>
      </c>
      <c r="R123" s="9" t="str">
        <f>VLOOKUP(Tableau25[[#This Row],[PLACE GOUEZEC]],PointsClassement[],2,FALSE)</f>
        <v xml:space="preserve"> </v>
      </c>
      <c r="S123" s="7"/>
      <c r="T123" s="8">
        <f t="shared" si="3"/>
        <v>0</v>
      </c>
    </row>
    <row r="124" spans="1:20" x14ac:dyDescent="0.3">
      <c r="A124">
        <v>119</v>
      </c>
      <c r="E124" s="3" t="s">
        <v>2</v>
      </c>
      <c r="F124" s="9" t="str">
        <f>VLOOKUP(Tableau25[[#This Row],[PLACE QUIMPER]],PointsClassement[],2,FALSE)</f>
        <v xml:space="preserve"> </v>
      </c>
      <c r="G124" s="5" t="s">
        <v>2</v>
      </c>
      <c r="H124" s="9" t="str">
        <f>VLOOKUP(Tableau25[[#This Row],[PLACE RIEC]],PointsClassement[],2,FALSE)</f>
        <v xml:space="preserve"> </v>
      </c>
      <c r="I124" s="5" t="s">
        <v>2</v>
      </c>
      <c r="J124" s="9" t="str">
        <f>VLOOKUP(Tableau25[[#This Row],[PLACE QUIMPERLE]],PointsClassement[],2,FALSE)</f>
        <v xml:space="preserve"> </v>
      </c>
      <c r="K124" s="5" t="s">
        <v>2</v>
      </c>
      <c r="L124" s="9" t="str">
        <f>VLOOKUP(Tableau25[[#This Row],[PLACE ERGUE]],PointsClassement[],2,FALSE)</f>
        <v xml:space="preserve"> </v>
      </c>
      <c r="M124" s="5" t="s">
        <v>2</v>
      </c>
      <c r="N124" s="9" t="str">
        <f>VLOOKUP(Tableau25[[#This Row],[PLACE TREGUNC]],PointsClassement[],2,FALSE)</f>
        <v xml:space="preserve"> </v>
      </c>
      <c r="O124" s="5" t="s">
        <v>2</v>
      </c>
      <c r="P124" s="9" t="str">
        <f>VLOOKUP(Tableau25[[#This Row],[PLACE SCAER]],PointsClassement[],2,FALSE)</f>
        <v xml:space="preserve"> </v>
      </c>
      <c r="Q124" s="5" t="s">
        <v>2</v>
      </c>
      <c r="R124" s="9" t="str">
        <f>VLOOKUP(Tableau25[[#This Row],[PLACE GOUEZEC]],PointsClassement[],2,FALSE)</f>
        <v xml:space="preserve"> </v>
      </c>
      <c r="S124" s="7"/>
      <c r="T124" s="8">
        <f t="shared" si="3"/>
        <v>0</v>
      </c>
    </row>
    <row r="125" spans="1:20" x14ac:dyDescent="0.3">
      <c r="A125">
        <v>120</v>
      </c>
      <c r="E125" s="3" t="s">
        <v>2</v>
      </c>
      <c r="F125" s="9" t="str">
        <f>VLOOKUP(Tableau25[[#This Row],[PLACE QUIMPER]],PointsClassement[],2,FALSE)</f>
        <v xml:space="preserve"> </v>
      </c>
      <c r="G125" s="5" t="s">
        <v>2</v>
      </c>
      <c r="H125" s="9" t="str">
        <f>VLOOKUP(Tableau25[[#This Row],[PLACE RIEC]],PointsClassement[],2,FALSE)</f>
        <v xml:space="preserve"> </v>
      </c>
      <c r="I125" s="5" t="s">
        <v>2</v>
      </c>
      <c r="J125" s="9" t="str">
        <f>VLOOKUP(Tableau25[[#This Row],[PLACE QUIMPERLE]],PointsClassement[],2,FALSE)</f>
        <v xml:space="preserve"> </v>
      </c>
      <c r="K125" s="5" t="s">
        <v>2</v>
      </c>
      <c r="L125" s="9" t="str">
        <f>VLOOKUP(Tableau25[[#This Row],[PLACE ERGUE]],PointsClassement[],2,FALSE)</f>
        <v xml:space="preserve"> </v>
      </c>
      <c r="M125" s="5" t="s">
        <v>2</v>
      </c>
      <c r="N125" s="9" t="str">
        <f>VLOOKUP(Tableau25[[#This Row],[PLACE TREGUNC]],PointsClassement[],2,FALSE)</f>
        <v xml:space="preserve"> </v>
      </c>
      <c r="O125" s="5" t="s">
        <v>2</v>
      </c>
      <c r="P125" s="9" t="str">
        <f>VLOOKUP(Tableau25[[#This Row],[PLACE SCAER]],PointsClassement[],2,FALSE)</f>
        <v xml:space="preserve"> </v>
      </c>
      <c r="Q125" s="5" t="s">
        <v>2</v>
      </c>
      <c r="R125" s="9" t="str">
        <f>VLOOKUP(Tableau25[[#This Row],[PLACE GOUEZEC]],PointsClassement[],2,FALSE)</f>
        <v xml:space="preserve"> </v>
      </c>
      <c r="S125" s="7"/>
      <c r="T125" s="8">
        <f t="shared" si="3"/>
        <v>0</v>
      </c>
    </row>
    <row r="126" spans="1:20" x14ac:dyDescent="0.3">
      <c r="A126">
        <v>121</v>
      </c>
      <c r="E126" s="3" t="s">
        <v>2</v>
      </c>
      <c r="F126" s="9" t="str">
        <f>VLOOKUP(Tableau25[[#This Row],[PLACE QUIMPER]],PointsClassement[],2,FALSE)</f>
        <v xml:space="preserve"> </v>
      </c>
      <c r="G126" s="5" t="s">
        <v>2</v>
      </c>
      <c r="H126" s="9" t="str">
        <f>VLOOKUP(Tableau25[[#This Row],[PLACE RIEC]],PointsClassement[],2,FALSE)</f>
        <v xml:space="preserve"> </v>
      </c>
      <c r="I126" s="5" t="s">
        <v>2</v>
      </c>
      <c r="J126" s="9" t="str">
        <f>VLOOKUP(Tableau25[[#This Row],[PLACE QUIMPERLE]],PointsClassement[],2,FALSE)</f>
        <v xml:space="preserve"> </v>
      </c>
      <c r="K126" s="5" t="s">
        <v>2</v>
      </c>
      <c r="L126" s="9" t="str">
        <f>VLOOKUP(Tableau25[[#This Row],[PLACE ERGUE]],PointsClassement[],2,FALSE)</f>
        <v xml:space="preserve"> </v>
      </c>
      <c r="M126" s="5" t="s">
        <v>2</v>
      </c>
      <c r="N126" s="9" t="str">
        <f>VLOOKUP(Tableau25[[#This Row],[PLACE TREGUNC]],PointsClassement[],2,FALSE)</f>
        <v xml:space="preserve"> </v>
      </c>
      <c r="O126" s="5" t="s">
        <v>2</v>
      </c>
      <c r="P126" s="9" t="str">
        <f>VLOOKUP(Tableau25[[#This Row],[PLACE SCAER]],PointsClassement[],2,FALSE)</f>
        <v xml:space="preserve"> </v>
      </c>
      <c r="Q126" s="5" t="s">
        <v>2</v>
      </c>
      <c r="R126" s="9" t="str">
        <f>VLOOKUP(Tableau25[[#This Row],[PLACE GOUEZEC]],PointsClassement[],2,FALSE)</f>
        <v xml:space="preserve"> </v>
      </c>
      <c r="S126" s="7"/>
      <c r="T126" s="8">
        <f t="shared" si="3"/>
        <v>0</v>
      </c>
    </row>
    <row r="127" spans="1:20" x14ac:dyDescent="0.3">
      <c r="A127">
        <v>122</v>
      </c>
      <c r="E127" s="3" t="s">
        <v>2</v>
      </c>
      <c r="F127" s="9" t="str">
        <f>VLOOKUP(Tableau25[[#This Row],[PLACE QUIMPER]],PointsClassement[],2,FALSE)</f>
        <v xml:space="preserve"> </v>
      </c>
      <c r="G127" s="5" t="s">
        <v>2</v>
      </c>
      <c r="H127" s="9" t="str">
        <f>VLOOKUP(Tableau25[[#This Row],[PLACE RIEC]],PointsClassement[],2,FALSE)</f>
        <v xml:space="preserve"> </v>
      </c>
      <c r="I127" s="5" t="s">
        <v>2</v>
      </c>
      <c r="J127" s="9" t="str">
        <f>VLOOKUP(Tableau25[[#This Row],[PLACE QUIMPERLE]],PointsClassement[],2,FALSE)</f>
        <v xml:space="preserve"> </v>
      </c>
      <c r="K127" s="5" t="s">
        <v>2</v>
      </c>
      <c r="L127" s="9" t="str">
        <f>VLOOKUP(Tableau25[[#This Row],[PLACE ERGUE]],PointsClassement[],2,FALSE)</f>
        <v xml:space="preserve"> </v>
      </c>
      <c r="M127" s="5" t="s">
        <v>2</v>
      </c>
      <c r="N127" s="9" t="str">
        <f>VLOOKUP(Tableau25[[#This Row],[PLACE TREGUNC]],PointsClassement[],2,FALSE)</f>
        <v xml:space="preserve"> </v>
      </c>
      <c r="O127" s="5" t="s">
        <v>2</v>
      </c>
      <c r="P127" s="9" t="str">
        <f>VLOOKUP(Tableau25[[#This Row],[PLACE SCAER]],PointsClassement[],2,FALSE)</f>
        <v xml:space="preserve"> </v>
      </c>
      <c r="Q127" s="5" t="s">
        <v>2</v>
      </c>
      <c r="R127" s="9" t="str">
        <f>VLOOKUP(Tableau25[[#This Row],[PLACE GOUEZEC]],PointsClassement[],2,FALSE)</f>
        <v xml:space="preserve"> </v>
      </c>
      <c r="S127" s="7"/>
      <c r="T127" s="8">
        <f t="shared" si="3"/>
        <v>0</v>
      </c>
    </row>
    <row r="128" spans="1:20" x14ac:dyDescent="0.3">
      <c r="A128">
        <v>123</v>
      </c>
      <c r="E128" s="3" t="s">
        <v>2</v>
      </c>
      <c r="F128" s="9" t="str">
        <f>VLOOKUP(Tableau25[[#This Row],[PLACE QUIMPER]],PointsClassement[],2,FALSE)</f>
        <v xml:space="preserve"> </v>
      </c>
      <c r="G128" s="5" t="s">
        <v>2</v>
      </c>
      <c r="H128" s="9" t="str">
        <f>VLOOKUP(Tableau25[[#This Row],[PLACE RIEC]],PointsClassement[],2,FALSE)</f>
        <v xml:space="preserve"> </v>
      </c>
      <c r="I128" s="5" t="s">
        <v>2</v>
      </c>
      <c r="J128" s="9" t="str">
        <f>VLOOKUP(Tableau25[[#This Row],[PLACE QUIMPERLE]],PointsClassement[],2,FALSE)</f>
        <v xml:space="preserve"> </v>
      </c>
      <c r="K128" s="5" t="s">
        <v>2</v>
      </c>
      <c r="L128" s="9" t="str">
        <f>VLOOKUP(Tableau25[[#This Row],[PLACE ERGUE]],PointsClassement[],2,FALSE)</f>
        <v xml:space="preserve"> </v>
      </c>
      <c r="M128" s="5" t="s">
        <v>2</v>
      </c>
      <c r="N128" s="9" t="str">
        <f>VLOOKUP(Tableau25[[#This Row],[PLACE TREGUNC]],PointsClassement[],2,FALSE)</f>
        <v xml:space="preserve"> </v>
      </c>
      <c r="O128" s="5" t="s">
        <v>2</v>
      </c>
      <c r="P128" s="9" t="str">
        <f>VLOOKUP(Tableau25[[#This Row],[PLACE SCAER]],PointsClassement[],2,FALSE)</f>
        <v xml:space="preserve"> </v>
      </c>
      <c r="Q128" s="5" t="s">
        <v>2</v>
      </c>
      <c r="R128" s="9" t="str">
        <f>VLOOKUP(Tableau25[[#This Row],[PLACE GOUEZEC]],PointsClassement[],2,FALSE)</f>
        <v xml:space="preserve"> </v>
      </c>
      <c r="S128" s="7"/>
      <c r="T128" s="8">
        <f t="shared" si="3"/>
        <v>0</v>
      </c>
    </row>
    <row r="129" spans="1:20" x14ac:dyDescent="0.3">
      <c r="A129">
        <v>124</v>
      </c>
      <c r="E129" s="3" t="s">
        <v>2</v>
      </c>
      <c r="F129" s="9" t="str">
        <f>VLOOKUP(Tableau25[[#This Row],[PLACE QUIMPER]],PointsClassement[],2,FALSE)</f>
        <v xml:space="preserve"> </v>
      </c>
      <c r="G129" s="5" t="s">
        <v>2</v>
      </c>
      <c r="H129" s="9" t="str">
        <f>VLOOKUP(Tableau25[[#This Row],[PLACE RIEC]],PointsClassement[],2,FALSE)</f>
        <v xml:space="preserve"> </v>
      </c>
      <c r="I129" s="5" t="s">
        <v>2</v>
      </c>
      <c r="J129" s="9" t="str">
        <f>VLOOKUP(Tableau25[[#This Row],[PLACE QUIMPERLE]],PointsClassement[],2,FALSE)</f>
        <v xml:space="preserve"> </v>
      </c>
      <c r="K129" s="5" t="s">
        <v>2</v>
      </c>
      <c r="L129" s="9" t="str">
        <f>VLOOKUP(Tableau25[[#This Row],[PLACE ERGUE]],PointsClassement[],2,FALSE)</f>
        <v xml:space="preserve"> </v>
      </c>
      <c r="M129" s="5" t="s">
        <v>2</v>
      </c>
      <c r="N129" s="9" t="str">
        <f>VLOOKUP(Tableau25[[#This Row],[PLACE TREGUNC]],PointsClassement[],2,FALSE)</f>
        <v xml:space="preserve"> </v>
      </c>
      <c r="O129" s="5" t="s">
        <v>2</v>
      </c>
      <c r="P129" s="9" t="str">
        <f>VLOOKUP(Tableau25[[#This Row],[PLACE SCAER]],PointsClassement[],2,FALSE)</f>
        <v xml:space="preserve"> </v>
      </c>
      <c r="Q129" s="5" t="s">
        <v>2</v>
      </c>
      <c r="R129" s="9" t="str">
        <f>VLOOKUP(Tableau25[[#This Row],[PLACE GOUEZEC]],PointsClassement[],2,FALSE)</f>
        <v xml:space="preserve"> </v>
      </c>
      <c r="S129" s="7"/>
      <c r="T129" s="8">
        <f t="shared" si="3"/>
        <v>0</v>
      </c>
    </row>
    <row r="130" spans="1:20" x14ac:dyDescent="0.3">
      <c r="A130">
        <v>125</v>
      </c>
      <c r="E130" s="3" t="s">
        <v>2</v>
      </c>
      <c r="F130" s="9" t="str">
        <f>VLOOKUP(Tableau25[[#This Row],[PLACE QUIMPER]],PointsClassement[],2,FALSE)</f>
        <v xml:space="preserve"> </v>
      </c>
      <c r="G130" s="5" t="s">
        <v>2</v>
      </c>
      <c r="H130" s="9" t="str">
        <f>VLOOKUP(Tableau25[[#This Row],[PLACE RIEC]],PointsClassement[],2,FALSE)</f>
        <v xml:space="preserve"> </v>
      </c>
      <c r="I130" s="5" t="s">
        <v>2</v>
      </c>
      <c r="J130" s="9" t="str">
        <f>VLOOKUP(Tableau25[[#This Row],[PLACE QUIMPERLE]],PointsClassement[],2,FALSE)</f>
        <v xml:space="preserve"> </v>
      </c>
      <c r="K130" s="5" t="s">
        <v>2</v>
      </c>
      <c r="L130" s="9" t="str">
        <f>VLOOKUP(Tableau25[[#This Row],[PLACE ERGUE]],PointsClassement[],2,FALSE)</f>
        <v xml:space="preserve"> </v>
      </c>
      <c r="M130" s="5" t="s">
        <v>2</v>
      </c>
      <c r="N130" s="9" t="str">
        <f>VLOOKUP(Tableau25[[#This Row],[PLACE TREGUNC]],PointsClassement[],2,FALSE)</f>
        <v xml:space="preserve"> </v>
      </c>
      <c r="O130" s="5" t="s">
        <v>2</v>
      </c>
      <c r="P130" s="9" t="str">
        <f>VLOOKUP(Tableau25[[#This Row],[PLACE SCAER]],PointsClassement[],2,FALSE)</f>
        <v xml:space="preserve"> </v>
      </c>
      <c r="Q130" s="5" t="s">
        <v>2</v>
      </c>
      <c r="R130" s="9" t="str">
        <f>VLOOKUP(Tableau25[[#This Row],[PLACE GOUEZEC]],PointsClassement[],2,FALSE)</f>
        <v xml:space="preserve"> </v>
      </c>
      <c r="S130" s="7"/>
      <c r="T130" s="8">
        <f t="shared" si="3"/>
        <v>0</v>
      </c>
    </row>
    <row r="131" spans="1:20" x14ac:dyDescent="0.3">
      <c r="A131">
        <v>126</v>
      </c>
      <c r="E131" s="3" t="s">
        <v>2</v>
      </c>
      <c r="F131" s="9" t="str">
        <f>VLOOKUP(Tableau25[[#This Row],[PLACE QUIMPER]],PointsClassement[],2,FALSE)</f>
        <v xml:space="preserve"> </v>
      </c>
      <c r="G131" s="5" t="s">
        <v>2</v>
      </c>
      <c r="H131" s="9" t="str">
        <f>VLOOKUP(Tableau25[[#This Row],[PLACE RIEC]],PointsClassement[],2,FALSE)</f>
        <v xml:space="preserve"> </v>
      </c>
      <c r="I131" s="5" t="s">
        <v>2</v>
      </c>
      <c r="J131" s="9" t="str">
        <f>VLOOKUP(Tableau25[[#This Row],[PLACE QUIMPERLE]],PointsClassement[],2,FALSE)</f>
        <v xml:space="preserve"> </v>
      </c>
      <c r="K131" s="5" t="s">
        <v>2</v>
      </c>
      <c r="L131" s="9" t="str">
        <f>VLOOKUP(Tableau25[[#This Row],[PLACE ERGUE]],PointsClassement[],2,FALSE)</f>
        <v xml:space="preserve"> </v>
      </c>
      <c r="M131" s="5" t="s">
        <v>2</v>
      </c>
      <c r="N131" s="9" t="str">
        <f>VLOOKUP(Tableau25[[#This Row],[PLACE TREGUNC]],PointsClassement[],2,FALSE)</f>
        <v xml:space="preserve"> </v>
      </c>
      <c r="O131" s="5" t="s">
        <v>2</v>
      </c>
      <c r="P131" s="9" t="str">
        <f>VLOOKUP(Tableau25[[#This Row],[PLACE SCAER]],PointsClassement[],2,FALSE)</f>
        <v xml:space="preserve"> </v>
      </c>
      <c r="Q131" s="5" t="s">
        <v>2</v>
      </c>
      <c r="R131" s="9" t="str">
        <f>VLOOKUP(Tableau25[[#This Row],[PLACE GOUEZEC]],PointsClassement[],2,FALSE)</f>
        <v xml:space="preserve"> </v>
      </c>
      <c r="S131" s="7"/>
      <c r="T131" s="8">
        <f t="shared" si="3"/>
        <v>0</v>
      </c>
    </row>
    <row r="132" spans="1:20" x14ac:dyDescent="0.3">
      <c r="A132">
        <v>127</v>
      </c>
      <c r="E132" s="3" t="s">
        <v>2</v>
      </c>
      <c r="F132" s="9" t="str">
        <f>VLOOKUP(Tableau25[[#This Row],[PLACE QUIMPER]],PointsClassement[],2,FALSE)</f>
        <v xml:space="preserve"> </v>
      </c>
      <c r="G132" s="5" t="s">
        <v>2</v>
      </c>
      <c r="H132" s="9" t="str">
        <f>VLOOKUP(Tableau25[[#This Row],[PLACE RIEC]],PointsClassement[],2,FALSE)</f>
        <v xml:space="preserve"> </v>
      </c>
      <c r="I132" s="5" t="s">
        <v>2</v>
      </c>
      <c r="J132" s="9" t="str">
        <f>VLOOKUP(Tableau25[[#This Row],[PLACE QUIMPERLE]],PointsClassement[],2,FALSE)</f>
        <v xml:space="preserve"> </v>
      </c>
      <c r="K132" s="5" t="s">
        <v>2</v>
      </c>
      <c r="L132" s="9" t="str">
        <f>VLOOKUP(Tableau25[[#This Row],[PLACE ERGUE]],PointsClassement[],2,FALSE)</f>
        <v xml:space="preserve"> </v>
      </c>
      <c r="M132" s="5" t="s">
        <v>2</v>
      </c>
      <c r="N132" s="9" t="str">
        <f>VLOOKUP(Tableau25[[#This Row],[PLACE TREGUNC]],PointsClassement[],2,FALSE)</f>
        <v xml:space="preserve"> </v>
      </c>
      <c r="O132" s="5" t="s">
        <v>2</v>
      </c>
      <c r="P132" s="9" t="str">
        <f>VLOOKUP(Tableau25[[#This Row],[PLACE SCAER]],PointsClassement[],2,FALSE)</f>
        <v xml:space="preserve"> </v>
      </c>
      <c r="Q132" s="5" t="s">
        <v>2</v>
      </c>
      <c r="R132" s="9" t="str">
        <f>VLOOKUP(Tableau25[[#This Row],[PLACE GOUEZEC]],PointsClassement[],2,FALSE)</f>
        <v xml:space="preserve"> </v>
      </c>
      <c r="S132" s="7"/>
      <c r="T132" s="8">
        <f t="shared" si="3"/>
        <v>0</v>
      </c>
    </row>
    <row r="133" spans="1:20" x14ac:dyDescent="0.3">
      <c r="A133">
        <v>128</v>
      </c>
      <c r="E133" s="3" t="s">
        <v>2</v>
      </c>
      <c r="F133" s="9" t="str">
        <f>VLOOKUP(Tableau25[[#This Row],[PLACE QUIMPER]],PointsClassement[],2,FALSE)</f>
        <v xml:space="preserve"> </v>
      </c>
      <c r="G133" s="5" t="s">
        <v>2</v>
      </c>
      <c r="H133" s="9" t="str">
        <f>VLOOKUP(Tableau25[[#This Row],[PLACE RIEC]],PointsClassement[],2,FALSE)</f>
        <v xml:space="preserve"> </v>
      </c>
      <c r="I133" s="5" t="s">
        <v>2</v>
      </c>
      <c r="J133" s="9" t="str">
        <f>VLOOKUP(Tableau25[[#This Row],[PLACE QUIMPERLE]],PointsClassement[],2,FALSE)</f>
        <v xml:space="preserve"> </v>
      </c>
      <c r="K133" s="5" t="s">
        <v>2</v>
      </c>
      <c r="L133" s="9" t="str">
        <f>VLOOKUP(Tableau25[[#This Row],[PLACE ERGUE]],PointsClassement[],2,FALSE)</f>
        <v xml:space="preserve"> </v>
      </c>
      <c r="M133" s="5" t="s">
        <v>2</v>
      </c>
      <c r="N133" s="9" t="str">
        <f>VLOOKUP(Tableau25[[#This Row],[PLACE TREGUNC]],PointsClassement[],2,FALSE)</f>
        <v xml:space="preserve"> </v>
      </c>
      <c r="O133" s="5" t="s">
        <v>2</v>
      </c>
      <c r="P133" s="9" t="str">
        <f>VLOOKUP(Tableau25[[#This Row],[PLACE SCAER]],PointsClassement[],2,FALSE)</f>
        <v xml:space="preserve"> </v>
      </c>
      <c r="Q133" s="5" t="s">
        <v>2</v>
      </c>
      <c r="R133" s="9" t="str">
        <f>VLOOKUP(Tableau25[[#This Row],[PLACE GOUEZEC]],PointsClassement[],2,FALSE)</f>
        <v xml:space="preserve"> </v>
      </c>
      <c r="S133" s="7"/>
      <c r="T133" s="8">
        <f t="shared" si="3"/>
        <v>0</v>
      </c>
    </row>
    <row r="134" spans="1:20" x14ac:dyDescent="0.3">
      <c r="A134">
        <v>129</v>
      </c>
      <c r="E134" s="3" t="s">
        <v>2</v>
      </c>
      <c r="F134" s="9" t="str">
        <f>VLOOKUP(Tableau25[[#This Row],[PLACE QUIMPER]],PointsClassement[],2,FALSE)</f>
        <v xml:space="preserve"> </v>
      </c>
      <c r="G134" s="5" t="s">
        <v>2</v>
      </c>
      <c r="H134" s="9" t="str">
        <f>VLOOKUP(Tableau25[[#This Row],[PLACE RIEC]],PointsClassement[],2,FALSE)</f>
        <v xml:space="preserve"> </v>
      </c>
      <c r="I134" s="5" t="s">
        <v>2</v>
      </c>
      <c r="J134" s="9" t="str">
        <f>VLOOKUP(Tableau25[[#This Row],[PLACE QUIMPERLE]],PointsClassement[],2,FALSE)</f>
        <v xml:space="preserve"> </v>
      </c>
      <c r="K134" s="5" t="s">
        <v>2</v>
      </c>
      <c r="L134" s="9" t="str">
        <f>VLOOKUP(Tableau25[[#This Row],[PLACE ERGUE]],PointsClassement[],2,FALSE)</f>
        <v xml:space="preserve"> </v>
      </c>
      <c r="M134" s="5" t="s">
        <v>2</v>
      </c>
      <c r="N134" s="9" t="str">
        <f>VLOOKUP(Tableau25[[#This Row],[PLACE TREGUNC]],PointsClassement[],2,FALSE)</f>
        <v xml:space="preserve"> </v>
      </c>
      <c r="O134" s="5" t="s">
        <v>2</v>
      </c>
      <c r="P134" s="9" t="str">
        <f>VLOOKUP(Tableau25[[#This Row],[PLACE SCAER]],PointsClassement[],2,FALSE)</f>
        <v xml:space="preserve"> </v>
      </c>
      <c r="Q134" s="5" t="s">
        <v>2</v>
      </c>
      <c r="R134" s="9" t="str">
        <f>VLOOKUP(Tableau25[[#This Row],[PLACE GOUEZEC]],PointsClassement[],2,FALSE)</f>
        <v xml:space="preserve"> </v>
      </c>
      <c r="S134" s="7"/>
      <c r="T134" s="8">
        <f t="shared" ref="T134:T165" si="4">SUM(F134,H134,J134,L134,N134,P134,R134,S134)</f>
        <v>0</v>
      </c>
    </row>
    <row r="135" spans="1:20" x14ac:dyDescent="0.3">
      <c r="A135">
        <v>130</v>
      </c>
      <c r="E135" s="3" t="s">
        <v>2</v>
      </c>
      <c r="F135" s="9" t="str">
        <f>VLOOKUP(Tableau25[[#This Row],[PLACE QUIMPER]],PointsClassement[],2,FALSE)</f>
        <v xml:space="preserve"> </v>
      </c>
      <c r="G135" s="5" t="s">
        <v>2</v>
      </c>
      <c r="H135" s="9" t="str">
        <f>VLOOKUP(Tableau25[[#This Row],[PLACE RIEC]],PointsClassement[],2,FALSE)</f>
        <v xml:space="preserve"> </v>
      </c>
      <c r="I135" s="5" t="s">
        <v>2</v>
      </c>
      <c r="J135" s="9" t="str">
        <f>VLOOKUP(Tableau25[[#This Row],[PLACE QUIMPERLE]],PointsClassement[],2,FALSE)</f>
        <v xml:space="preserve"> </v>
      </c>
      <c r="K135" s="5" t="s">
        <v>2</v>
      </c>
      <c r="L135" s="9" t="str">
        <f>VLOOKUP(Tableau25[[#This Row],[PLACE ERGUE]],PointsClassement[],2,FALSE)</f>
        <v xml:space="preserve"> </v>
      </c>
      <c r="M135" s="5" t="s">
        <v>2</v>
      </c>
      <c r="N135" s="9" t="str">
        <f>VLOOKUP(Tableau25[[#This Row],[PLACE TREGUNC]],PointsClassement[],2,FALSE)</f>
        <v xml:space="preserve"> </v>
      </c>
      <c r="O135" s="5" t="s">
        <v>2</v>
      </c>
      <c r="P135" s="9" t="str">
        <f>VLOOKUP(Tableau25[[#This Row],[PLACE SCAER]],PointsClassement[],2,FALSE)</f>
        <v xml:space="preserve"> </v>
      </c>
      <c r="Q135" s="5" t="s">
        <v>2</v>
      </c>
      <c r="R135" s="9" t="str">
        <f>VLOOKUP(Tableau25[[#This Row],[PLACE GOUEZEC]],PointsClassement[],2,FALSE)</f>
        <v xml:space="preserve"> </v>
      </c>
      <c r="S135" s="7"/>
      <c r="T135" s="8">
        <f t="shared" si="4"/>
        <v>0</v>
      </c>
    </row>
    <row r="136" spans="1:20" x14ac:dyDescent="0.3">
      <c r="A136">
        <v>131</v>
      </c>
      <c r="E136" s="3" t="s">
        <v>2</v>
      </c>
      <c r="F136" s="9" t="str">
        <f>VLOOKUP(Tableau25[[#This Row],[PLACE QUIMPER]],PointsClassement[],2,FALSE)</f>
        <v xml:space="preserve"> </v>
      </c>
      <c r="G136" s="5" t="s">
        <v>2</v>
      </c>
      <c r="H136" s="9" t="str">
        <f>VLOOKUP(Tableau25[[#This Row],[PLACE RIEC]],PointsClassement[],2,FALSE)</f>
        <v xml:space="preserve"> </v>
      </c>
      <c r="I136" s="5" t="s">
        <v>2</v>
      </c>
      <c r="J136" s="9" t="str">
        <f>VLOOKUP(Tableau25[[#This Row],[PLACE QUIMPERLE]],PointsClassement[],2,FALSE)</f>
        <v xml:space="preserve"> </v>
      </c>
      <c r="K136" s="5" t="s">
        <v>2</v>
      </c>
      <c r="L136" s="9" t="str">
        <f>VLOOKUP(Tableau25[[#This Row],[PLACE ERGUE]],PointsClassement[],2,FALSE)</f>
        <v xml:space="preserve"> </v>
      </c>
      <c r="M136" s="5" t="s">
        <v>2</v>
      </c>
      <c r="N136" s="9" t="str">
        <f>VLOOKUP(Tableau25[[#This Row],[PLACE TREGUNC]],PointsClassement[],2,FALSE)</f>
        <v xml:space="preserve"> </v>
      </c>
      <c r="O136" s="5" t="s">
        <v>2</v>
      </c>
      <c r="P136" s="9" t="str">
        <f>VLOOKUP(Tableau25[[#This Row],[PLACE SCAER]],PointsClassement[],2,FALSE)</f>
        <v xml:space="preserve"> </v>
      </c>
      <c r="Q136" s="5" t="s">
        <v>2</v>
      </c>
      <c r="R136" s="9" t="str">
        <f>VLOOKUP(Tableau25[[#This Row],[PLACE GOUEZEC]],PointsClassement[],2,FALSE)</f>
        <v xml:space="preserve"> </v>
      </c>
      <c r="S136" s="7"/>
      <c r="T136" s="8">
        <f t="shared" si="4"/>
        <v>0</v>
      </c>
    </row>
    <row r="137" spans="1:20" x14ac:dyDescent="0.3">
      <c r="A137">
        <v>132</v>
      </c>
      <c r="E137" s="3" t="s">
        <v>2</v>
      </c>
      <c r="F137" s="9" t="str">
        <f>VLOOKUP(Tableau25[[#This Row],[PLACE QUIMPER]],PointsClassement[],2,FALSE)</f>
        <v xml:space="preserve"> </v>
      </c>
      <c r="G137" s="5" t="s">
        <v>2</v>
      </c>
      <c r="H137" s="9" t="str">
        <f>VLOOKUP(Tableau25[[#This Row],[PLACE RIEC]],PointsClassement[],2,FALSE)</f>
        <v xml:space="preserve"> </v>
      </c>
      <c r="I137" s="5" t="s">
        <v>2</v>
      </c>
      <c r="J137" s="9" t="str">
        <f>VLOOKUP(Tableau25[[#This Row],[PLACE QUIMPERLE]],PointsClassement[],2,FALSE)</f>
        <v xml:space="preserve"> </v>
      </c>
      <c r="K137" s="5" t="s">
        <v>2</v>
      </c>
      <c r="L137" s="9" t="str">
        <f>VLOOKUP(Tableau25[[#This Row],[PLACE ERGUE]],PointsClassement[],2,FALSE)</f>
        <v xml:space="preserve"> </v>
      </c>
      <c r="M137" s="5" t="s">
        <v>2</v>
      </c>
      <c r="N137" s="9" t="str">
        <f>VLOOKUP(Tableau25[[#This Row],[PLACE TREGUNC]],PointsClassement[],2,FALSE)</f>
        <v xml:space="preserve"> </v>
      </c>
      <c r="O137" s="5" t="s">
        <v>2</v>
      </c>
      <c r="P137" s="9" t="str">
        <f>VLOOKUP(Tableau25[[#This Row],[PLACE SCAER]],PointsClassement[],2,FALSE)</f>
        <v xml:space="preserve"> </v>
      </c>
      <c r="Q137" s="5" t="s">
        <v>2</v>
      </c>
      <c r="R137" s="9" t="str">
        <f>VLOOKUP(Tableau25[[#This Row],[PLACE GOUEZEC]],PointsClassement[],2,FALSE)</f>
        <v xml:space="preserve"> </v>
      </c>
      <c r="S137" s="7"/>
      <c r="T137" s="8">
        <f t="shared" si="4"/>
        <v>0</v>
      </c>
    </row>
    <row r="138" spans="1:20" x14ac:dyDescent="0.3">
      <c r="A138">
        <v>133</v>
      </c>
      <c r="E138" s="3" t="s">
        <v>2</v>
      </c>
      <c r="F138" s="9" t="str">
        <f>VLOOKUP(Tableau25[[#This Row],[PLACE QUIMPER]],PointsClassement[],2,FALSE)</f>
        <v xml:space="preserve"> </v>
      </c>
      <c r="G138" s="5" t="s">
        <v>2</v>
      </c>
      <c r="H138" s="9" t="str">
        <f>VLOOKUP(Tableau25[[#This Row],[PLACE RIEC]],PointsClassement[],2,FALSE)</f>
        <v xml:space="preserve"> </v>
      </c>
      <c r="I138" s="5" t="s">
        <v>2</v>
      </c>
      <c r="J138" s="9" t="str">
        <f>VLOOKUP(Tableau25[[#This Row],[PLACE QUIMPERLE]],PointsClassement[],2,FALSE)</f>
        <v xml:space="preserve"> </v>
      </c>
      <c r="K138" s="5" t="s">
        <v>2</v>
      </c>
      <c r="L138" s="9" t="str">
        <f>VLOOKUP(Tableau25[[#This Row],[PLACE ERGUE]],PointsClassement[],2,FALSE)</f>
        <v xml:space="preserve"> </v>
      </c>
      <c r="M138" s="5" t="s">
        <v>2</v>
      </c>
      <c r="N138" s="9" t="str">
        <f>VLOOKUP(Tableau25[[#This Row],[PLACE TREGUNC]],PointsClassement[],2,FALSE)</f>
        <v xml:space="preserve"> </v>
      </c>
      <c r="O138" s="5" t="s">
        <v>2</v>
      </c>
      <c r="P138" s="9" t="str">
        <f>VLOOKUP(Tableau25[[#This Row],[PLACE SCAER]],PointsClassement[],2,FALSE)</f>
        <v xml:space="preserve"> </v>
      </c>
      <c r="Q138" s="5" t="s">
        <v>2</v>
      </c>
      <c r="R138" s="9" t="str">
        <f>VLOOKUP(Tableau25[[#This Row],[PLACE GOUEZEC]],PointsClassement[],2,FALSE)</f>
        <v xml:space="preserve"> </v>
      </c>
      <c r="S138" s="7"/>
      <c r="T138" s="8">
        <f t="shared" si="4"/>
        <v>0</v>
      </c>
    </row>
    <row r="139" spans="1:20" x14ac:dyDescent="0.3">
      <c r="A139">
        <v>134</v>
      </c>
      <c r="E139" s="3" t="s">
        <v>2</v>
      </c>
      <c r="F139" s="9" t="str">
        <f>VLOOKUP(Tableau25[[#This Row],[PLACE QUIMPER]],PointsClassement[],2,FALSE)</f>
        <v xml:space="preserve"> </v>
      </c>
      <c r="G139" s="5" t="s">
        <v>2</v>
      </c>
      <c r="H139" s="9" t="str">
        <f>VLOOKUP(Tableau25[[#This Row],[PLACE RIEC]],PointsClassement[],2,FALSE)</f>
        <v xml:space="preserve"> </v>
      </c>
      <c r="I139" s="5" t="s">
        <v>2</v>
      </c>
      <c r="J139" s="9" t="str">
        <f>VLOOKUP(Tableau25[[#This Row],[PLACE QUIMPERLE]],PointsClassement[],2,FALSE)</f>
        <v xml:space="preserve"> </v>
      </c>
      <c r="K139" s="5" t="s">
        <v>2</v>
      </c>
      <c r="L139" s="9" t="str">
        <f>VLOOKUP(Tableau25[[#This Row],[PLACE ERGUE]],PointsClassement[],2,FALSE)</f>
        <v xml:space="preserve"> </v>
      </c>
      <c r="M139" s="5" t="s">
        <v>2</v>
      </c>
      <c r="N139" s="9" t="str">
        <f>VLOOKUP(Tableau25[[#This Row],[PLACE TREGUNC]],PointsClassement[],2,FALSE)</f>
        <v xml:space="preserve"> </v>
      </c>
      <c r="O139" s="5" t="s">
        <v>2</v>
      </c>
      <c r="P139" s="9" t="str">
        <f>VLOOKUP(Tableau25[[#This Row],[PLACE SCAER]],PointsClassement[],2,FALSE)</f>
        <v xml:space="preserve"> </v>
      </c>
      <c r="Q139" s="5" t="s">
        <v>2</v>
      </c>
      <c r="R139" s="9" t="str">
        <f>VLOOKUP(Tableau25[[#This Row],[PLACE GOUEZEC]],PointsClassement[],2,FALSE)</f>
        <v xml:space="preserve"> </v>
      </c>
      <c r="S139" s="7"/>
      <c r="T139" s="8">
        <f t="shared" si="4"/>
        <v>0</v>
      </c>
    </row>
    <row r="140" spans="1:20" x14ac:dyDescent="0.3">
      <c r="A140">
        <v>135</v>
      </c>
      <c r="E140" s="3" t="s">
        <v>2</v>
      </c>
      <c r="F140" s="9" t="str">
        <f>VLOOKUP(Tableau25[[#This Row],[PLACE QUIMPER]],PointsClassement[],2,FALSE)</f>
        <v xml:space="preserve"> </v>
      </c>
      <c r="G140" s="5" t="s">
        <v>2</v>
      </c>
      <c r="H140" s="9" t="str">
        <f>VLOOKUP(Tableau25[[#This Row],[PLACE RIEC]],PointsClassement[],2,FALSE)</f>
        <v xml:space="preserve"> </v>
      </c>
      <c r="I140" s="5" t="s">
        <v>2</v>
      </c>
      <c r="J140" s="9" t="str">
        <f>VLOOKUP(Tableau25[[#This Row],[PLACE QUIMPERLE]],PointsClassement[],2,FALSE)</f>
        <v xml:space="preserve"> </v>
      </c>
      <c r="K140" s="5" t="s">
        <v>2</v>
      </c>
      <c r="L140" s="9" t="str">
        <f>VLOOKUP(Tableau25[[#This Row],[PLACE ERGUE]],PointsClassement[],2,FALSE)</f>
        <v xml:space="preserve"> </v>
      </c>
      <c r="M140" s="5" t="s">
        <v>2</v>
      </c>
      <c r="N140" s="9" t="str">
        <f>VLOOKUP(Tableau25[[#This Row],[PLACE TREGUNC]],PointsClassement[],2,FALSE)</f>
        <v xml:space="preserve"> </v>
      </c>
      <c r="O140" s="5" t="s">
        <v>2</v>
      </c>
      <c r="P140" s="9" t="str">
        <f>VLOOKUP(Tableau25[[#This Row],[PLACE SCAER]],PointsClassement[],2,FALSE)</f>
        <v xml:space="preserve"> </v>
      </c>
      <c r="Q140" s="5" t="s">
        <v>2</v>
      </c>
      <c r="R140" s="9" t="str">
        <f>VLOOKUP(Tableau25[[#This Row],[PLACE GOUEZEC]],PointsClassement[],2,FALSE)</f>
        <v xml:space="preserve"> </v>
      </c>
      <c r="S140" s="7"/>
      <c r="T140" s="8">
        <f t="shared" si="4"/>
        <v>0</v>
      </c>
    </row>
    <row r="141" spans="1:20" x14ac:dyDescent="0.3">
      <c r="A141">
        <v>136</v>
      </c>
      <c r="E141" s="3" t="s">
        <v>2</v>
      </c>
      <c r="F141" s="9" t="str">
        <f>VLOOKUP(Tableau25[[#This Row],[PLACE QUIMPER]],PointsClassement[],2,FALSE)</f>
        <v xml:space="preserve"> </v>
      </c>
      <c r="G141" s="5" t="s">
        <v>2</v>
      </c>
      <c r="H141" s="9" t="str">
        <f>VLOOKUP(Tableau25[[#This Row],[PLACE RIEC]],PointsClassement[],2,FALSE)</f>
        <v xml:space="preserve"> </v>
      </c>
      <c r="I141" s="5" t="s">
        <v>2</v>
      </c>
      <c r="J141" s="9" t="str">
        <f>VLOOKUP(Tableau25[[#This Row],[PLACE QUIMPERLE]],PointsClassement[],2,FALSE)</f>
        <v xml:space="preserve"> </v>
      </c>
      <c r="K141" s="5" t="s">
        <v>2</v>
      </c>
      <c r="L141" s="9" t="str">
        <f>VLOOKUP(Tableau25[[#This Row],[PLACE ERGUE]],PointsClassement[],2,FALSE)</f>
        <v xml:space="preserve"> </v>
      </c>
      <c r="M141" s="5" t="s">
        <v>2</v>
      </c>
      <c r="N141" s="9" t="str">
        <f>VLOOKUP(Tableau25[[#This Row],[PLACE TREGUNC]],PointsClassement[],2,FALSE)</f>
        <v xml:space="preserve"> </v>
      </c>
      <c r="O141" s="5" t="s">
        <v>2</v>
      </c>
      <c r="P141" s="9" t="str">
        <f>VLOOKUP(Tableau25[[#This Row],[PLACE SCAER]],PointsClassement[],2,FALSE)</f>
        <v xml:space="preserve"> </v>
      </c>
      <c r="Q141" s="5" t="s">
        <v>2</v>
      </c>
      <c r="R141" s="9" t="str">
        <f>VLOOKUP(Tableau25[[#This Row],[PLACE GOUEZEC]],PointsClassement[],2,FALSE)</f>
        <v xml:space="preserve"> </v>
      </c>
      <c r="S141" s="7"/>
      <c r="T141" s="8">
        <f t="shared" si="4"/>
        <v>0</v>
      </c>
    </row>
    <row r="142" spans="1:20" x14ac:dyDescent="0.3">
      <c r="A142">
        <v>137</v>
      </c>
      <c r="E142" s="3" t="s">
        <v>2</v>
      </c>
      <c r="F142" s="9" t="str">
        <f>VLOOKUP(Tableau25[[#This Row],[PLACE QUIMPER]],PointsClassement[],2,FALSE)</f>
        <v xml:space="preserve"> </v>
      </c>
      <c r="G142" s="5" t="s">
        <v>2</v>
      </c>
      <c r="H142" s="9" t="str">
        <f>VLOOKUP(Tableau25[[#This Row],[PLACE RIEC]],PointsClassement[],2,FALSE)</f>
        <v xml:space="preserve"> </v>
      </c>
      <c r="I142" s="5" t="s">
        <v>2</v>
      </c>
      <c r="J142" s="9" t="str">
        <f>VLOOKUP(Tableau25[[#This Row],[PLACE QUIMPERLE]],PointsClassement[],2,FALSE)</f>
        <v xml:space="preserve"> </v>
      </c>
      <c r="K142" s="5" t="s">
        <v>2</v>
      </c>
      <c r="L142" s="9" t="str">
        <f>VLOOKUP(Tableau25[[#This Row],[PLACE ERGUE]],PointsClassement[],2,FALSE)</f>
        <v xml:space="preserve"> </v>
      </c>
      <c r="M142" s="5" t="s">
        <v>2</v>
      </c>
      <c r="N142" s="9" t="str">
        <f>VLOOKUP(Tableau25[[#This Row],[PLACE TREGUNC]],PointsClassement[],2,FALSE)</f>
        <v xml:space="preserve"> </v>
      </c>
      <c r="O142" s="5" t="s">
        <v>2</v>
      </c>
      <c r="P142" s="9" t="str">
        <f>VLOOKUP(Tableau25[[#This Row],[PLACE SCAER]],PointsClassement[],2,FALSE)</f>
        <v xml:space="preserve"> </v>
      </c>
      <c r="Q142" s="5" t="s">
        <v>2</v>
      </c>
      <c r="R142" s="9" t="str">
        <f>VLOOKUP(Tableau25[[#This Row],[PLACE GOUEZEC]],PointsClassement[],2,FALSE)</f>
        <v xml:space="preserve"> </v>
      </c>
      <c r="S142" s="7"/>
      <c r="T142" s="8">
        <f t="shared" si="4"/>
        <v>0</v>
      </c>
    </row>
    <row r="143" spans="1:20" x14ac:dyDescent="0.3">
      <c r="A143">
        <v>138</v>
      </c>
      <c r="E143" s="3" t="s">
        <v>2</v>
      </c>
      <c r="F143" s="9" t="str">
        <f>VLOOKUP(Tableau25[[#This Row],[PLACE QUIMPER]],PointsClassement[],2,FALSE)</f>
        <v xml:space="preserve"> </v>
      </c>
      <c r="G143" s="5" t="s">
        <v>2</v>
      </c>
      <c r="H143" s="9" t="str">
        <f>VLOOKUP(Tableau25[[#This Row],[PLACE RIEC]],PointsClassement[],2,FALSE)</f>
        <v xml:space="preserve"> </v>
      </c>
      <c r="I143" s="5" t="s">
        <v>2</v>
      </c>
      <c r="J143" s="9" t="str">
        <f>VLOOKUP(Tableau25[[#This Row],[PLACE QUIMPERLE]],PointsClassement[],2,FALSE)</f>
        <v xml:space="preserve"> </v>
      </c>
      <c r="K143" s="5" t="s">
        <v>2</v>
      </c>
      <c r="L143" s="9" t="str">
        <f>VLOOKUP(Tableau25[[#This Row],[PLACE ERGUE]],PointsClassement[],2,FALSE)</f>
        <v xml:space="preserve"> </v>
      </c>
      <c r="M143" s="5" t="s">
        <v>2</v>
      </c>
      <c r="N143" s="9" t="str">
        <f>VLOOKUP(Tableau25[[#This Row],[PLACE TREGUNC]],PointsClassement[],2,FALSE)</f>
        <v xml:space="preserve"> </v>
      </c>
      <c r="O143" s="5" t="s">
        <v>2</v>
      </c>
      <c r="P143" s="9" t="str">
        <f>VLOOKUP(Tableau25[[#This Row],[PLACE SCAER]],PointsClassement[],2,FALSE)</f>
        <v xml:space="preserve"> </v>
      </c>
      <c r="Q143" s="5" t="s">
        <v>2</v>
      </c>
      <c r="R143" s="9" t="str">
        <f>VLOOKUP(Tableau25[[#This Row],[PLACE GOUEZEC]],PointsClassement[],2,FALSE)</f>
        <v xml:space="preserve"> </v>
      </c>
      <c r="S143" s="7"/>
      <c r="T143" s="8">
        <f t="shared" si="4"/>
        <v>0</v>
      </c>
    </row>
    <row r="144" spans="1:20" x14ac:dyDescent="0.3">
      <c r="A144">
        <v>139</v>
      </c>
      <c r="E144" s="3" t="s">
        <v>2</v>
      </c>
      <c r="F144" s="9" t="str">
        <f>VLOOKUP(Tableau25[[#This Row],[PLACE QUIMPER]],PointsClassement[],2,FALSE)</f>
        <v xml:space="preserve"> </v>
      </c>
      <c r="G144" s="5" t="s">
        <v>2</v>
      </c>
      <c r="H144" s="9" t="str">
        <f>VLOOKUP(Tableau25[[#This Row],[PLACE RIEC]],PointsClassement[],2,FALSE)</f>
        <v xml:space="preserve"> </v>
      </c>
      <c r="I144" s="5" t="s">
        <v>2</v>
      </c>
      <c r="J144" s="9" t="str">
        <f>VLOOKUP(Tableau25[[#This Row],[PLACE QUIMPERLE]],PointsClassement[],2,FALSE)</f>
        <v xml:space="preserve"> </v>
      </c>
      <c r="K144" s="5" t="s">
        <v>2</v>
      </c>
      <c r="L144" s="9" t="str">
        <f>VLOOKUP(Tableau25[[#This Row],[PLACE ERGUE]],PointsClassement[],2,FALSE)</f>
        <v xml:space="preserve"> </v>
      </c>
      <c r="M144" s="5" t="s">
        <v>2</v>
      </c>
      <c r="N144" s="9" t="str">
        <f>VLOOKUP(Tableau25[[#This Row],[PLACE TREGUNC]],PointsClassement[],2,FALSE)</f>
        <v xml:space="preserve"> </v>
      </c>
      <c r="O144" s="5" t="s">
        <v>2</v>
      </c>
      <c r="P144" s="9" t="str">
        <f>VLOOKUP(Tableau25[[#This Row],[PLACE SCAER]],PointsClassement[],2,FALSE)</f>
        <v xml:space="preserve"> </v>
      </c>
      <c r="Q144" s="5" t="s">
        <v>2</v>
      </c>
      <c r="R144" s="9" t="str">
        <f>VLOOKUP(Tableau25[[#This Row],[PLACE GOUEZEC]],PointsClassement[],2,FALSE)</f>
        <v xml:space="preserve"> </v>
      </c>
      <c r="S144" s="7"/>
      <c r="T144" s="8">
        <f t="shared" si="4"/>
        <v>0</v>
      </c>
    </row>
    <row r="145" spans="1:20" x14ac:dyDescent="0.3">
      <c r="A145">
        <v>140</v>
      </c>
      <c r="E145" s="3" t="s">
        <v>2</v>
      </c>
      <c r="F145" s="9" t="str">
        <f>VLOOKUP(Tableau25[[#This Row],[PLACE QUIMPER]],PointsClassement[],2,FALSE)</f>
        <v xml:space="preserve"> </v>
      </c>
      <c r="G145" s="5" t="s">
        <v>2</v>
      </c>
      <c r="H145" s="9" t="str">
        <f>VLOOKUP(Tableau25[[#This Row],[PLACE RIEC]],PointsClassement[],2,FALSE)</f>
        <v xml:space="preserve"> </v>
      </c>
      <c r="I145" s="5" t="s">
        <v>2</v>
      </c>
      <c r="J145" s="9" t="str">
        <f>VLOOKUP(Tableau25[[#This Row],[PLACE QUIMPERLE]],PointsClassement[],2,FALSE)</f>
        <v xml:space="preserve"> </v>
      </c>
      <c r="K145" s="5" t="s">
        <v>2</v>
      </c>
      <c r="L145" s="9" t="str">
        <f>VLOOKUP(Tableau25[[#This Row],[PLACE ERGUE]],PointsClassement[],2,FALSE)</f>
        <v xml:space="preserve"> </v>
      </c>
      <c r="M145" s="5" t="s">
        <v>2</v>
      </c>
      <c r="N145" s="9" t="str">
        <f>VLOOKUP(Tableau25[[#This Row],[PLACE TREGUNC]],PointsClassement[],2,FALSE)</f>
        <v xml:space="preserve"> </v>
      </c>
      <c r="O145" s="5" t="s">
        <v>2</v>
      </c>
      <c r="P145" s="9" t="str">
        <f>VLOOKUP(Tableau25[[#This Row],[PLACE SCAER]],PointsClassement[],2,FALSE)</f>
        <v xml:space="preserve"> </v>
      </c>
      <c r="Q145" s="5" t="s">
        <v>2</v>
      </c>
      <c r="R145" s="9" t="str">
        <f>VLOOKUP(Tableau25[[#This Row],[PLACE GOUEZEC]],PointsClassement[],2,FALSE)</f>
        <v xml:space="preserve"> </v>
      </c>
      <c r="S145" s="7"/>
      <c r="T145" s="8">
        <f t="shared" si="4"/>
        <v>0</v>
      </c>
    </row>
    <row r="146" spans="1:20" x14ac:dyDescent="0.3">
      <c r="A146">
        <v>141</v>
      </c>
      <c r="E146" s="3" t="s">
        <v>2</v>
      </c>
      <c r="F146" s="9" t="str">
        <f>VLOOKUP(Tableau25[[#This Row],[PLACE QUIMPER]],PointsClassement[],2,FALSE)</f>
        <v xml:space="preserve"> </v>
      </c>
      <c r="G146" s="5" t="s">
        <v>2</v>
      </c>
      <c r="H146" s="9" t="str">
        <f>VLOOKUP(Tableau25[[#This Row],[PLACE RIEC]],PointsClassement[],2,FALSE)</f>
        <v xml:space="preserve"> </v>
      </c>
      <c r="I146" s="5" t="s">
        <v>2</v>
      </c>
      <c r="J146" s="9" t="str">
        <f>VLOOKUP(Tableau25[[#This Row],[PLACE QUIMPERLE]],PointsClassement[],2,FALSE)</f>
        <v xml:space="preserve"> </v>
      </c>
      <c r="K146" s="5" t="s">
        <v>2</v>
      </c>
      <c r="L146" s="9" t="str">
        <f>VLOOKUP(Tableau25[[#This Row],[PLACE ERGUE]],PointsClassement[],2,FALSE)</f>
        <v xml:space="preserve"> </v>
      </c>
      <c r="M146" s="5" t="s">
        <v>2</v>
      </c>
      <c r="N146" s="9" t="str">
        <f>VLOOKUP(Tableau25[[#This Row],[PLACE TREGUNC]],PointsClassement[],2,FALSE)</f>
        <v xml:space="preserve"> </v>
      </c>
      <c r="O146" s="5" t="s">
        <v>2</v>
      </c>
      <c r="P146" s="9" t="str">
        <f>VLOOKUP(Tableau25[[#This Row],[PLACE SCAER]],PointsClassement[],2,FALSE)</f>
        <v xml:space="preserve"> </v>
      </c>
      <c r="Q146" s="5" t="s">
        <v>2</v>
      </c>
      <c r="R146" s="9" t="str">
        <f>VLOOKUP(Tableau25[[#This Row],[PLACE GOUEZEC]],PointsClassement[],2,FALSE)</f>
        <v xml:space="preserve"> </v>
      </c>
      <c r="S146" s="7"/>
      <c r="T146" s="8">
        <f t="shared" si="4"/>
        <v>0</v>
      </c>
    </row>
    <row r="147" spans="1:20" x14ac:dyDescent="0.3">
      <c r="A147">
        <v>142</v>
      </c>
      <c r="E147" s="3" t="s">
        <v>2</v>
      </c>
      <c r="F147" s="9" t="str">
        <f>VLOOKUP(Tableau25[[#This Row],[PLACE QUIMPER]],PointsClassement[],2,FALSE)</f>
        <v xml:space="preserve"> </v>
      </c>
      <c r="G147" s="5" t="s">
        <v>2</v>
      </c>
      <c r="H147" s="9" t="str">
        <f>VLOOKUP(Tableau25[[#This Row],[PLACE RIEC]],PointsClassement[],2,FALSE)</f>
        <v xml:space="preserve"> </v>
      </c>
      <c r="I147" s="5" t="s">
        <v>2</v>
      </c>
      <c r="J147" s="9" t="str">
        <f>VLOOKUP(Tableau25[[#This Row],[PLACE QUIMPERLE]],PointsClassement[],2,FALSE)</f>
        <v xml:space="preserve"> </v>
      </c>
      <c r="K147" s="5" t="s">
        <v>2</v>
      </c>
      <c r="L147" s="9" t="str">
        <f>VLOOKUP(Tableau25[[#This Row],[PLACE ERGUE]],PointsClassement[],2,FALSE)</f>
        <v xml:space="preserve"> </v>
      </c>
      <c r="M147" s="5" t="s">
        <v>2</v>
      </c>
      <c r="N147" s="9" t="str">
        <f>VLOOKUP(Tableau25[[#This Row],[PLACE TREGUNC]],PointsClassement[],2,FALSE)</f>
        <v xml:space="preserve"> </v>
      </c>
      <c r="O147" s="5" t="s">
        <v>2</v>
      </c>
      <c r="P147" s="9" t="str">
        <f>VLOOKUP(Tableau25[[#This Row],[PLACE SCAER]],PointsClassement[],2,FALSE)</f>
        <v xml:space="preserve"> </v>
      </c>
      <c r="Q147" s="5" t="s">
        <v>2</v>
      </c>
      <c r="R147" s="9" t="str">
        <f>VLOOKUP(Tableau25[[#This Row],[PLACE GOUEZEC]],PointsClassement[],2,FALSE)</f>
        <v xml:space="preserve"> </v>
      </c>
      <c r="S147" s="7"/>
      <c r="T147" s="8">
        <f t="shared" si="4"/>
        <v>0</v>
      </c>
    </row>
    <row r="148" spans="1:20" x14ac:dyDescent="0.3">
      <c r="A148">
        <v>143</v>
      </c>
      <c r="E148" s="3" t="s">
        <v>2</v>
      </c>
      <c r="F148" s="9" t="str">
        <f>VLOOKUP(Tableau25[[#This Row],[PLACE QUIMPER]],PointsClassement[],2,FALSE)</f>
        <v xml:space="preserve"> </v>
      </c>
      <c r="G148" s="5" t="s">
        <v>2</v>
      </c>
      <c r="H148" s="9" t="str">
        <f>VLOOKUP(Tableau25[[#This Row],[PLACE RIEC]],PointsClassement[],2,FALSE)</f>
        <v xml:space="preserve"> </v>
      </c>
      <c r="I148" s="5" t="s">
        <v>2</v>
      </c>
      <c r="J148" s="9" t="str">
        <f>VLOOKUP(Tableau25[[#This Row],[PLACE QUIMPERLE]],PointsClassement[],2,FALSE)</f>
        <v xml:space="preserve"> </v>
      </c>
      <c r="K148" s="5" t="s">
        <v>2</v>
      </c>
      <c r="L148" s="9" t="str">
        <f>VLOOKUP(Tableau25[[#This Row],[PLACE ERGUE]],PointsClassement[],2,FALSE)</f>
        <v xml:space="preserve"> </v>
      </c>
      <c r="M148" s="5" t="s">
        <v>2</v>
      </c>
      <c r="N148" s="9" t="str">
        <f>VLOOKUP(Tableau25[[#This Row],[PLACE TREGUNC]],PointsClassement[],2,FALSE)</f>
        <v xml:space="preserve"> </v>
      </c>
      <c r="O148" s="5" t="s">
        <v>2</v>
      </c>
      <c r="P148" s="9" t="str">
        <f>VLOOKUP(Tableau25[[#This Row],[PLACE SCAER]],PointsClassement[],2,FALSE)</f>
        <v xml:space="preserve"> </v>
      </c>
      <c r="Q148" s="5" t="s">
        <v>2</v>
      </c>
      <c r="R148" s="9" t="str">
        <f>VLOOKUP(Tableau25[[#This Row],[PLACE GOUEZEC]],PointsClassement[],2,FALSE)</f>
        <v xml:space="preserve"> </v>
      </c>
      <c r="S148" s="7"/>
      <c r="T148" s="8">
        <f t="shared" si="4"/>
        <v>0</v>
      </c>
    </row>
    <row r="149" spans="1:20" x14ac:dyDescent="0.3">
      <c r="A149">
        <v>144</v>
      </c>
      <c r="E149" s="3" t="s">
        <v>2</v>
      </c>
      <c r="F149" s="9" t="str">
        <f>VLOOKUP(Tableau25[[#This Row],[PLACE QUIMPER]],PointsClassement[],2,FALSE)</f>
        <v xml:space="preserve"> </v>
      </c>
      <c r="G149" s="5" t="s">
        <v>2</v>
      </c>
      <c r="H149" s="9" t="str">
        <f>VLOOKUP(Tableau25[[#This Row],[PLACE RIEC]],PointsClassement[],2,FALSE)</f>
        <v xml:space="preserve"> </v>
      </c>
      <c r="I149" s="5" t="s">
        <v>2</v>
      </c>
      <c r="J149" s="9" t="str">
        <f>VLOOKUP(Tableau25[[#This Row],[PLACE QUIMPERLE]],PointsClassement[],2,FALSE)</f>
        <v xml:space="preserve"> </v>
      </c>
      <c r="K149" s="5" t="s">
        <v>2</v>
      </c>
      <c r="L149" s="9" t="str">
        <f>VLOOKUP(Tableau25[[#This Row],[PLACE ERGUE]],PointsClassement[],2,FALSE)</f>
        <v xml:space="preserve"> </v>
      </c>
      <c r="M149" s="5" t="s">
        <v>2</v>
      </c>
      <c r="N149" s="9" t="str">
        <f>VLOOKUP(Tableau25[[#This Row],[PLACE TREGUNC]],PointsClassement[],2,FALSE)</f>
        <v xml:space="preserve"> </v>
      </c>
      <c r="O149" s="5" t="s">
        <v>2</v>
      </c>
      <c r="P149" s="9" t="str">
        <f>VLOOKUP(Tableau25[[#This Row],[PLACE SCAER]],PointsClassement[],2,FALSE)</f>
        <v xml:space="preserve"> </v>
      </c>
      <c r="Q149" s="5" t="s">
        <v>2</v>
      </c>
      <c r="R149" s="9" t="str">
        <f>VLOOKUP(Tableau25[[#This Row],[PLACE GOUEZEC]],PointsClassement[],2,FALSE)</f>
        <v xml:space="preserve"> </v>
      </c>
      <c r="S149" s="7"/>
      <c r="T149" s="8">
        <f t="shared" si="4"/>
        <v>0</v>
      </c>
    </row>
    <row r="150" spans="1:20" x14ac:dyDescent="0.3">
      <c r="A150">
        <v>145</v>
      </c>
      <c r="E150" s="3" t="s">
        <v>2</v>
      </c>
      <c r="F150" s="9" t="str">
        <f>VLOOKUP(Tableau25[[#This Row],[PLACE QUIMPER]],PointsClassement[],2,FALSE)</f>
        <v xml:space="preserve"> </v>
      </c>
      <c r="G150" s="5" t="s">
        <v>2</v>
      </c>
      <c r="H150" s="9" t="str">
        <f>VLOOKUP(Tableau25[[#This Row],[PLACE RIEC]],PointsClassement[],2,FALSE)</f>
        <v xml:space="preserve"> </v>
      </c>
      <c r="I150" s="5" t="s">
        <v>2</v>
      </c>
      <c r="J150" s="9" t="str">
        <f>VLOOKUP(Tableau25[[#This Row],[PLACE QUIMPERLE]],PointsClassement[],2,FALSE)</f>
        <v xml:space="preserve"> </v>
      </c>
      <c r="K150" s="5" t="s">
        <v>2</v>
      </c>
      <c r="L150" s="9" t="str">
        <f>VLOOKUP(Tableau25[[#This Row],[PLACE ERGUE]],PointsClassement[],2,FALSE)</f>
        <v xml:space="preserve"> </v>
      </c>
      <c r="M150" s="5" t="s">
        <v>2</v>
      </c>
      <c r="N150" s="9" t="str">
        <f>VLOOKUP(Tableau25[[#This Row],[PLACE TREGUNC]],PointsClassement[],2,FALSE)</f>
        <v xml:space="preserve"> </v>
      </c>
      <c r="O150" s="5" t="s">
        <v>2</v>
      </c>
      <c r="P150" s="9" t="str">
        <f>VLOOKUP(Tableau25[[#This Row],[PLACE SCAER]],PointsClassement[],2,FALSE)</f>
        <v xml:space="preserve"> </v>
      </c>
      <c r="Q150" s="5" t="s">
        <v>2</v>
      </c>
      <c r="R150" s="9" t="str">
        <f>VLOOKUP(Tableau25[[#This Row],[PLACE GOUEZEC]],PointsClassement[],2,FALSE)</f>
        <v xml:space="preserve"> </v>
      </c>
      <c r="S150" s="7"/>
      <c r="T150" s="8">
        <f t="shared" si="4"/>
        <v>0</v>
      </c>
    </row>
    <row r="151" spans="1:20" x14ac:dyDescent="0.3">
      <c r="A151">
        <v>146</v>
      </c>
      <c r="E151" s="3" t="s">
        <v>2</v>
      </c>
      <c r="F151" s="9" t="str">
        <f>VLOOKUP(Tableau25[[#This Row],[PLACE QUIMPER]],PointsClassement[],2,FALSE)</f>
        <v xml:space="preserve"> </v>
      </c>
      <c r="G151" s="5" t="s">
        <v>2</v>
      </c>
      <c r="H151" s="9" t="str">
        <f>VLOOKUP(Tableau25[[#This Row],[PLACE RIEC]],PointsClassement[],2,FALSE)</f>
        <v xml:space="preserve"> </v>
      </c>
      <c r="I151" s="5" t="s">
        <v>2</v>
      </c>
      <c r="J151" s="9" t="str">
        <f>VLOOKUP(Tableau25[[#This Row],[PLACE QUIMPERLE]],PointsClassement[],2,FALSE)</f>
        <v xml:space="preserve"> </v>
      </c>
      <c r="K151" s="5" t="s">
        <v>2</v>
      </c>
      <c r="L151" s="9" t="str">
        <f>VLOOKUP(Tableau25[[#This Row],[PLACE ERGUE]],PointsClassement[],2,FALSE)</f>
        <v xml:space="preserve"> </v>
      </c>
      <c r="M151" s="5" t="s">
        <v>2</v>
      </c>
      <c r="N151" s="9" t="str">
        <f>VLOOKUP(Tableau25[[#This Row],[PLACE TREGUNC]],PointsClassement[],2,FALSE)</f>
        <v xml:space="preserve"> </v>
      </c>
      <c r="O151" s="5" t="s">
        <v>2</v>
      </c>
      <c r="P151" s="9" t="str">
        <f>VLOOKUP(Tableau25[[#This Row],[PLACE SCAER]],PointsClassement[],2,FALSE)</f>
        <v xml:space="preserve"> </v>
      </c>
      <c r="Q151" s="5" t="s">
        <v>2</v>
      </c>
      <c r="R151" s="9" t="str">
        <f>VLOOKUP(Tableau25[[#This Row],[PLACE GOUEZEC]],PointsClassement[],2,FALSE)</f>
        <v xml:space="preserve"> </v>
      </c>
      <c r="S151" s="7"/>
      <c r="T151" s="8">
        <f t="shared" si="4"/>
        <v>0</v>
      </c>
    </row>
    <row r="152" spans="1:20" x14ac:dyDescent="0.3">
      <c r="A152">
        <v>147</v>
      </c>
      <c r="E152" s="3" t="s">
        <v>2</v>
      </c>
      <c r="F152" s="9" t="str">
        <f>VLOOKUP(Tableau25[[#This Row],[PLACE QUIMPER]],PointsClassement[],2,FALSE)</f>
        <v xml:space="preserve"> </v>
      </c>
      <c r="G152" s="5" t="s">
        <v>2</v>
      </c>
      <c r="H152" s="9" t="str">
        <f>VLOOKUP(Tableau25[[#This Row],[PLACE RIEC]],PointsClassement[],2,FALSE)</f>
        <v xml:space="preserve"> </v>
      </c>
      <c r="I152" s="5" t="s">
        <v>2</v>
      </c>
      <c r="J152" s="9" t="str">
        <f>VLOOKUP(Tableau25[[#This Row],[PLACE QUIMPERLE]],PointsClassement[],2,FALSE)</f>
        <v xml:space="preserve"> </v>
      </c>
      <c r="K152" s="5" t="s">
        <v>2</v>
      </c>
      <c r="L152" s="9" t="str">
        <f>VLOOKUP(Tableau25[[#This Row],[PLACE ERGUE]],PointsClassement[],2,FALSE)</f>
        <v xml:space="preserve"> </v>
      </c>
      <c r="M152" s="5" t="s">
        <v>2</v>
      </c>
      <c r="N152" s="9" t="str">
        <f>VLOOKUP(Tableau25[[#This Row],[PLACE TREGUNC]],PointsClassement[],2,FALSE)</f>
        <v xml:space="preserve"> </v>
      </c>
      <c r="O152" s="5" t="s">
        <v>2</v>
      </c>
      <c r="P152" s="9" t="str">
        <f>VLOOKUP(Tableau25[[#This Row],[PLACE SCAER]],PointsClassement[],2,FALSE)</f>
        <v xml:space="preserve"> </v>
      </c>
      <c r="Q152" s="5" t="s">
        <v>2</v>
      </c>
      <c r="R152" s="9" t="str">
        <f>VLOOKUP(Tableau25[[#This Row],[PLACE GOUEZEC]],PointsClassement[],2,FALSE)</f>
        <v xml:space="preserve"> </v>
      </c>
      <c r="S152" s="7"/>
      <c r="T152" s="8">
        <f t="shared" si="4"/>
        <v>0</v>
      </c>
    </row>
    <row r="153" spans="1:20" x14ac:dyDescent="0.3">
      <c r="A153">
        <v>148</v>
      </c>
      <c r="E153" s="3" t="s">
        <v>2</v>
      </c>
      <c r="F153" s="9" t="str">
        <f>VLOOKUP(Tableau25[[#This Row],[PLACE QUIMPER]],PointsClassement[],2,FALSE)</f>
        <v xml:space="preserve"> </v>
      </c>
      <c r="G153" s="5" t="s">
        <v>2</v>
      </c>
      <c r="H153" s="9" t="str">
        <f>VLOOKUP(Tableau25[[#This Row],[PLACE RIEC]],PointsClassement[],2,FALSE)</f>
        <v xml:space="preserve"> </v>
      </c>
      <c r="I153" s="5" t="s">
        <v>2</v>
      </c>
      <c r="J153" s="9" t="str">
        <f>VLOOKUP(Tableau25[[#This Row],[PLACE QUIMPERLE]],PointsClassement[],2,FALSE)</f>
        <v xml:space="preserve"> </v>
      </c>
      <c r="K153" s="5" t="s">
        <v>2</v>
      </c>
      <c r="L153" s="9" t="str">
        <f>VLOOKUP(Tableau25[[#This Row],[PLACE ERGUE]],PointsClassement[],2,FALSE)</f>
        <v xml:space="preserve"> </v>
      </c>
      <c r="M153" s="5" t="s">
        <v>2</v>
      </c>
      <c r="N153" s="9" t="str">
        <f>VLOOKUP(Tableau25[[#This Row],[PLACE TREGUNC]],PointsClassement[],2,FALSE)</f>
        <v xml:space="preserve"> </v>
      </c>
      <c r="O153" s="5" t="s">
        <v>2</v>
      </c>
      <c r="P153" s="9" t="str">
        <f>VLOOKUP(Tableau25[[#This Row],[PLACE SCAER]],PointsClassement[],2,FALSE)</f>
        <v xml:space="preserve"> </v>
      </c>
      <c r="Q153" s="5" t="s">
        <v>2</v>
      </c>
      <c r="R153" s="9" t="str">
        <f>VLOOKUP(Tableau25[[#This Row],[PLACE GOUEZEC]],PointsClassement[],2,FALSE)</f>
        <v xml:space="preserve"> </v>
      </c>
      <c r="S153" s="7"/>
      <c r="T153" s="8">
        <f t="shared" si="4"/>
        <v>0</v>
      </c>
    </row>
    <row r="154" spans="1:20" x14ac:dyDescent="0.3">
      <c r="A154">
        <v>149</v>
      </c>
      <c r="E154" s="3" t="s">
        <v>2</v>
      </c>
      <c r="F154" s="9" t="str">
        <f>VLOOKUP(Tableau25[[#This Row],[PLACE QUIMPER]],PointsClassement[],2,FALSE)</f>
        <v xml:space="preserve"> </v>
      </c>
      <c r="G154" s="5" t="s">
        <v>2</v>
      </c>
      <c r="H154" s="9" t="str">
        <f>VLOOKUP(Tableau25[[#This Row],[PLACE RIEC]],PointsClassement[],2,FALSE)</f>
        <v xml:space="preserve"> </v>
      </c>
      <c r="I154" s="5" t="s">
        <v>2</v>
      </c>
      <c r="J154" s="9" t="str">
        <f>VLOOKUP(Tableau25[[#This Row],[PLACE QUIMPERLE]],PointsClassement[],2,FALSE)</f>
        <v xml:space="preserve"> </v>
      </c>
      <c r="K154" s="5" t="s">
        <v>2</v>
      </c>
      <c r="L154" s="9" t="str">
        <f>VLOOKUP(Tableau25[[#This Row],[PLACE ERGUE]],PointsClassement[],2,FALSE)</f>
        <v xml:space="preserve"> </v>
      </c>
      <c r="M154" s="5" t="s">
        <v>2</v>
      </c>
      <c r="N154" s="9" t="str">
        <f>VLOOKUP(Tableau25[[#This Row],[PLACE TREGUNC]],PointsClassement[],2,FALSE)</f>
        <v xml:space="preserve"> </v>
      </c>
      <c r="O154" s="5" t="s">
        <v>2</v>
      </c>
      <c r="P154" s="9" t="str">
        <f>VLOOKUP(Tableau25[[#This Row],[PLACE SCAER]],PointsClassement[],2,FALSE)</f>
        <v xml:space="preserve"> </v>
      </c>
      <c r="Q154" s="5" t="s">
        <v>2</v>
      </c>
      <c r="R154" s="9" t="str">
        <f>VLOOKUP(Tableau25[[#This Row],[PLACE GOUEZEC]],PointsClassement[],2,FALSE)</f>
        <v xml:space="preserve"> </v>
      </c>
      <c r="S154" s="7"/>
      <c r="T154" s="8">
        <f t="shared" si="4"/>
        <v>0</v>
      </c>
    </row>
    <row r="155" spans="1:20" x14ac:dyDescent="0.3">
      <c r="A155">
        <v>150</v>
      </c>
      <c r="E155" s="3" t="s">
        <v>2</v>
      </c>
      <c r="F155" s="9" t="str">
        <f>VLOOKUP(Tableau25[[#This Row],[PLACE QUIMPER]],PointsClassement[],2,FALSE)</f>
        <v xml:space="preserve"> </v>
      </c>
      <c r="G155" s="5" t="s">
        <v>2</v>
      </c>
      <c r="H155" s="9" t="str">
        <f>VLOOKUP(Tableau25[[#This Row],[PLACE RIEC]],PointsClassement[],2,FALSE)</f>
        <v xml:space="preserve"> </v>
      </c>
      <c r="I155" s="5" t="s">
        <v>2</v>
      </c>
      <c r="J155" s="9" t="str">
        <f>VLOOKUP(Tableau25[[#This Row],[PLACE QUIMPERLE]],PointsClassement[],2,FALSE)</f>
        <v xml:space="preserve"> </v>
      </c>
      <c r="K155" s="5" t="s">
        <v>2</v>
      </c>
      <c r="L155" s="9" t="str">
        <f>VLOOKUP(Tableau25[[#This Row],[PLACE ERGUE]],PointsClassement[],2,FALSE)</f>
        <v xml:space="preserve"> </v>
      </c>
      <c r="M155" s="5" t="s">
        <v>2</v>
      </c>
      <c r="N155" s="9" t="str">
        <f>VLOOKUP(Tableau25[[#This Row],[PLACE TREGUNC]],PointsClassement[],2,FALSE)</f>
        <v xml:space="preserve"> </v>
      </c>
      <c r="O155" s="5" t="s">
        <v>2</v>
      </c>
      <c r="P155" s="9" t="str">
        <f>VLOOKUP(Tableau25[[#This Row],[PLACE SCAER]],PointsClassement[],2,FALSE)</f>
        <v xml:space="preserve"> </v>
      </c>
      <c r="Q155" s="5" t="s">
        <v>2</v>
      </c>
      <c r="R155" s="9" t="str">
        <f>VLOOKUP(Tableau25[[#This Row],[PLACE GOUEZEC]],PointsClassement[],2,FALSE)</f>
        <v xml:space="preserve"> </v>
      </c>
      <c r="S155" s="7"/>
      <c r="T155" s="8">
        <f t="shared" si="4"/>
        <v>0</v>
      </c>
    </row>
    <row r="156" spans="1:20" x14ac:dyDescent="0.3">
      <c r="A156">
        <v>151</v>
      </c>
      <c r="E156" s="3" t="s">
        <v>2</v>
      </c>
      <c r="F156" s="9" t="str">
        <f>VLOOKUP(Tableau25[[#This Row],[PLACE QUIMPER]],PointsClassement[],2,FALSE)</f>
        <v xml:space="preserve"> </v>
      </c>
      <c r="G156" s="5" t="s">
        <v>2</v>
      </c>
      <c r="H156" s="9" t="str">
        <f>VLOOKUP(Tableau25[[#This Row],[PLACE RIEC]],PointsClassement[],2,FALSE)</f>
        <v xml:space="preserve"> </v>
      </c>
      <c r="I156" s="5" t="s">
        <v>2</v>
      </c>
      <c r="J156" s="9" t="str">
        <f>VLOOKUP(Tableau25[[#This Row],[PLACE QUIMPERLE]],PointsClassement[],2,FALSE)</f>
        <v xml:space="preserve"> </v>
      </c>
      <c r="K156" s="5" t="s">
        <v>2</v>
      </c>
      <c r="L156" s="9" t="str">
        <f>VLOOKUP(Tableau25[[#This Row],[PLACE ERGUE]],PointsClassement[],2,FALSE)</f>
        <v xml:space="preserve"> </v>
      </c>
      <c r="M156" s="5" t="s">
        <v>2</v>
      </c>
      <c r="N156" s="9" t="str">
        <f>VLOOKUP(Tableau25[[#This Row],[PLACE TREGUNC]],PointsClassement[],2,FALSE)</f>
        <v xml:space="preserve"> </v>
      </c>
      <c r="O156" s="5" t="s">
        <v>2</v>
      </c>
      <c r="P156" s="9" t="str">
        <f>VLOOKUP(Tableau25[[#This Row],[PLACE SCAER]],PointsClassement[],2,FALSE)</f>
        <v xml:space="preserve"> </v>
      </c>
      <c r="Q156" s="5" t="s">
        <v>2</v>
      </c>
      <c r="R156" s="9" t="str">
        <f>VLOOKUP(Tableau25[[#This Row],[PLACE GOUEZEC]],PointsClassement[],2,FALSE)</f>
        <v xml:space="preserve"> </v>
      </c>
      <c r="S156" s="7"/>
      <c r="T156" s="8">
        <f t="shared" si="4"/>
        <v>0</v>
      </c>
    </row>
    <row r="157" spans="1:20" x14ac:dyDescent="0.3">
      <c r="A157">
        <v>152</v>
      </c>
      <c r="E157" s="3" t="s">
        <v>2</v>
      </c>
      <c r="F157" s="9" t="str">
        <f>VLOOKUP(Tableau25[[#This Row],[PLACE QUIMPER]],PointsClassement[],2,FALSE)</f>
        <v xml:space="preserve"> </v>
      </c>
      <c r="G157" s="5" t="s">
        <v>2</v>
      </c>
      <c r="H157" s="9" t="str">
        <f>VLOOKUP(Tableau25[[#This Row],[PLACE RIEC]],PointsClassement[],2,FALSE)</f>
        <v xml:space="preserve"> </v>
      </c>
      <c r="I157" s="5" t="s">
        <v>2</v>
      </c>
      <c r="J157" s="9" t="str">
        <f>VLOOKUP(Tableau25[[#This Row],[PLACE QUIMPERLE]],PointsClassement[],2,FALSE)</f>
        <v xml:space="preserve"> </v>
      </c>
      <c r="K157" s="5" t="s">
        <v>2</v>
      </c>
      <c r="L157" s="9" t="str">
        <f>VLOOKUP(Tableau25[[#This Row],[PLACE ERGUE]],PointsClassement[],2,FALSE)</f>
        <v xml:space="preserve"> </v>
      </c>
      <c r="M157" s="5" t="s">
        <v>2</v>
      </c>
      <c r="N157" s="9" t="str">
        <f>VLOOKUP(Tableau25[[#This Row],[PLACE TREGUNC]],PointsClassement[],2,FALSE)</f>
        <v xml:space="preserve"> </v>
      </c>
      <c r="O157" s="5" t="s">
        <v>2</v>
      </c>
      <c r="P157" s="9" t="str">
        <f>VLOOKUP(Tableau25[[#This Row],[PLACE SCAER]],PointsClassement[],2,FALSE)</f>
        <v xml:space="preserve"> </v>
      </c>
      <c r="Q157" s="5" t="s">
        <v>2</v>
      </c>
      <c r="R157" s="9" t="str">
        <f>VLOOKUP(Tableau25[[#This Row],[PLACE GOUEZEC]],PointsClassement[],2,FALSE)</f>
        <v xml:space="preserve"> </v>
      </c>
      <c r="S157" s="7"/>
      <c r="T157" s="8">
        <f t="shared" si="4"/>
        <v>0</v>
      </c>
    </row>
    <row r="158" spans="1:20" x14ac:dyDescent="0.3">
      <c r="A158">
        <v>153</v>
      </c>
      <c r="E158" s="3" t="s">
        <v>2</v>
      </c>
      <c r="F158" s="9" t="str">
        <f>VLOOKUP(Tableau25[[#This Row],[PLACE QUIMPER]],PointsClassement[],2,FALSE)</f>
        <v xml:space="preserve"> </v>
      </c>
      <c r="G158" s="5" t="s">
        <v>2</v>
      </c>
      <c r="H158" s="9" t="str">
        <f>VLOOKUP(Tableau25[[#This Row],[PLACE RIEC]],PointsClassement[],2,FALSE)</f>
        <v xml:space="preserve"> </v>
      </c>
      <c r="I158" s="5" t="s">
        <v>2</v>
      </c>
      <c r="J158" s="9" t="str">
        <f>VLOOKUP(Tableau25[[#This Row],[PLACE QUIMPERLE]],PointsClassement[],2,FALSE)</f>
        <v xml:space="preserve"> </v>
      </c>
      <c r="K158" s="5" t="s">
        <v>2</v>
      </c>
      <c r="L158" s="9" t="str">
        <f>VLOOKUP(Tableau25[[#This Row],[PLACE ERGUE]],PointsClassement[],2,FALSE)</f>
        <v xml:space="preserve"> </v>
      </c>
      <c r="M158" s="5" t="s">
        <v>2</v>
      </c>
      <c r="N158" s="9" t="str">
        <f>VLOOKUP(Tableau25[[#This Row],[PLACE TREGUNC]],PointsClassement[],2,FALSE)</f>
        <v xml:space="preserve"> </v>
      </c>
      <c r="O158" s="5" t="s">
        <v>2</v>
      </c>
      <c r="P158" s="9" t="str">
        <f>VLOOKUP(Tableau25[[#This Row],[PLACE SCAER]],PointsClassement[],2,FALSE)</f>
        <v xml:space="preserve"> </v>
      </c>
      <c r="Q158" s="5" t="s">
        <v>2</v>
      </c>
      <c r="R158" s="9" t="str">
        <f>VLOOKUP(Tableau25[[#This Row],[PLACE GOUEZEC]],PointsClassement[],2,FALSE)</f>
        <v xml:space="preserve"> </v>
      </c>
      <c r="S158" s="7"/>
      <c r="T158" s="8">
        <f t="shared" si="4"/>
        <v>0</v>
      </c>
    </row>
    <row r="159" spans="1:20" x14ac:dyDescent="0.3">
      <c r="A159">
        <v>154</v>
      </c>
      <c r="E159" s="3" t="s">
        <v>2</v>
      </c>
      <c r="F159" s="9" t="str">
        <f>VLOOKUP(Tableau25[[#This Row],[PLACE QUIMPER]],PointsClassement[],2,FALSE)</f>
        <v xml:space="preserve"> </v>
      </c>
      <c r="G159" s="5" t="s">
        <v>2</v>
      </c>
      <c r="H159" s="9" t="str">
        <f>VLOOKUP(Tableau25[[#This Row],[PLACE RIEC]],PointsClassement[],2,FALSE)</f>
        <v xml:space="preserve"> </v>
      </c>
      <c r="I159" s="5" t="s">
        <v>2</v>
      </c>
      <c r="J159" s="9" t="str">
        <f>VLOOKUP(Tableau25[[#This Row],[PLACE QUIMPERLE]],PointsClassement[],2,FALSE)</f>
        <v xml:space="preserve"> </v>
      </c>
      <c r="K159" s="5" t="s">
        <v>2</v>
      </c>
      <c r="L159" s="9" t="str">
        <f>VLOOKUP(Tableau25[[#This Row],[PLACE ERGUE]],PointsClassement[],2,FALSE)</f>
        <v xml:space="preserve"> </v>
      </c>
      <c r="M159" s="5" t="s">
        <v>2</v>
      </c>
      <c r="N159" s="9" t="str">
        <f>VLOOKUP(Tableau25[[#This Row],[PLACE TREGUNC]],PointsClassement[],2,FALSE)</f>
        <v xml:space="preserve"> </v>
      </c>
      <c r="O159" s="5" t="s">
        <v>2</v>
      </c>
      <c r="P159" s="9" t="str">
        <f>VLOOKUP(Tableau25[[#This Row],[PLACE SCAER]],PointsClassement[],2,FALSE)</f>
        <v xml:space="preserve"> </v>
      </c>
      <c r="Q159" s="5" t="s">
        <v>2</v>
      </c>
      <c r="R159" s="9" t="str">
        <f>VLOOKUP(Tableau25[[#This Row],[PLACE GOUEZEC]],PointsClassement[],2,FALSE)</f>
        <v xml:space="preserve"> </v>
      </c>
      <c r="S159" s="7"/>
      <c r="T159" s="8">
        <f t="shared" si="4"/>
        <v>0</v>
      </c>
    </row>
    <row r="160" spans="1:20" x14ac:dyDescent="0.3">
      <c r="A160">
        <v>155</v>
      </c>
      <c r="E160" s="3" t="s">
        <v>2</v>
      </c>
      <c r="F160" s="9" t="str">
        <f>VLOOKUP(Tableau25[[#This Row],[PLACE QUIMPER]],PointsClassement[],2,FALSE)</f>
        <v xml:space="preserve"> </v>
      </c>
      <c r="G160" s="5" t="s">
        <v>2</v>
      </c>
      <c r="H160" s="9" t="str">
        <f>VLOOKUP(Tableau25[[#This Row],[PLACE RIEC]],PointsClassement[],2,FALSE)</f>
        <v xml:space="preserve"> </v>
      </c>
      <c r="I160" s="5" t="s">
        <v>2</v>
      </c>
      <c r="J160" s="9" t="str">
        <f>VLOOKUP(Tableau25[[#This Row],[PLACE QUIMPERLE]],PointsClassement[],2,FALSE)</f>
        <v xml:space="preserve"> </v>
      </c>
      <c r="K160" s="5" t="s">
        <v>2</v>
      </c>
      <c r="L160" s="9" t="str">
        <f>VLOOKUP(Tableau25[[#This Row],[PLACE ERGUE]],PointsClassement[],2,FALSE)</f>
        <v xml:space="preserve"> </v>
      </c>
      <c r="M160" s="5" t="s">
        <v>2</v>
      </c>
      <c r="N160" s="9" t="str">
        <f>VLOOKUP(Tableau25[[#This Row],[PLACE TREGUNC]],PointsClassement[],2,FALSE)</f>
        <v xml:space="preserve"> </v>
      </c>
      <c r="O160" s="5" t="s">
        <v>2</v>
      </c>
      <c r="P160" s="9" t="str">
        <f>VLOOKUP(Tableau25[[#This Row],[PLACE SCAER]],PointsClassement[],2,FALSE)</f>
        <v xml:space="preserve"> </v>
      </c>
      <c r="Q160" s="5" t="s">
        <v>2</v>
      </c>
      <c r="R160" s="9" t="str">
        <f>VLOOKUP(Tableau25[[#This Row],[PLACE GOUEZEC]],PointsClassement[],2,FALSE)</f>
        <v xml:space="preserve"> </v>
      </c>
      <c r="S160" s="7"/>
      <c r="T160" s="8">
        <f t="shared" si="4"/>
        <v>0</v>
      </c>
    </row>
    <row r="161" spans="1:20" x14ac:dyDescent="0.3">
      <c r="A161">
        <v>156</v>
      </c>
      <c r="E161" s="3" t="s">
        <v>2</v>
      </c>
      <c r="F161" s="9" t="str">
        <f>VLOOKUP(Tableau25[[#This Row],[PLACE QUIMPER]],PointsClassement[],2,FALSE)</f>
        <v xml:space="preserve"> </v>
      </c>
      <c r="G161" s="5" t="s">
        <v>2</v>
      </c>
      <c r="H161" s="9" t="str">
        <f>VLOOKUP(Tableau25[[#This Row],[PLACE RIEC]],PointsClassement[],2,FALSE)</f>
        <v xml:space="preserve"> </v>
      </c>
      <c r="I161" s="5" t="s">
        <v>2</v>
      </c>
      <c r="J161" s="9" t="str">
        <f>VLOOKUP(Tableau25[[#This Row],[PLACE QUIMPERLE]],PointsClassement[],2,FALSE)</f>
        <v xml:space="preserve"> </v>
      </c>
      <c r="K161" s="5" t="s">
        <v>2</v>
      </c>
      <c r="L161" s="9" t="str">
        <f>VLOOKUP(Tableau25[[#This Row],[PLACE ERGUE]],PointsClassement[],2,FALSE)</f>
        <v xml:space="preserve"> </v>
      </c>
      <c r="M161" s="5" t="s">
        <v>2</v>
      </c>
      <c r="N161" s="9" t="str">
        <f>VLOOKUP(Tableau25[[#This Row],[PLACE TREGUNC]],PointsClassement[],2,FALSE)</f>
        <v xml:space="preserve"> </v>
      </c>
      <c r="O161" s="5" t="s">
        <v>2</v>
      </c>
      <c r="P161" s="9" t="str">
        <f>VLOOKUP(Tableau25[[#This Row],[PLACE SCAER]],PointsClassement[],2,FALSE)</f>
        <v xml:space="preserve"> </v>
      </c>
      <c r="Q161" s="5" t="s">
        <v>2</v>
      </c>
      <c r="R161" s="9" t="str">
        <f>VLOOKUP(Tableau25[[#This Row],[PLACE GOUEZEC]],PointsClassement[],2,FALSE)</f>
        <v xml:space="preserve"> </v>
      </c>
      <c r="S161" s="7"/>
      <c r="T161" s="8">
        <f t="shared" si="4"/>
        <v>0</v>
      </c>
    </row>
    <row r="162" spans="1:20" x14ac:dyDescent="0.3">
      <c r="A162">
        <v>157</v>
      </c>
      <c r="E162" s="3" t="s">
        <v>2</v>
      </c>
      <c r="F162" s="9" t="str">
        <f>VLOOKUP(Tableau25[[#This Row],[PLACE QUIMPER]],PointsClassement[],2,FALSE)</f>
        <v xml:space="preserve"> </v>
      </c>
      <c r="G162" s="5" t="s">
        <v>2</v>
      </c>
      <c r="H162" s="9" t="str">
        <f>VLOOKUP(Tableau25[[#This Row],[PLACE RIEC]],PointsClassement[],2,FALSE)</f>
        <v xml:space="preserve"> </v>
      </c>
      <c r="I162" s="5" t="s">
        <v>2</v>
      </c>
      <c r="J162" s="9" t="str">
        <f>VLOOKUP(Tableau25[[#This Row],[PLACE QUIMPERLE]],PointsClassement[],2,FALSE)</f>
        <v xml:space="preserve"> </v>
      </c>
      <c r="K162" s="5" t="s">
        <v>2</v>
      </c>
      <c r="L162" s="9" t="str">
        <f>VLOOKUP(Tableau25[[#This Row],[PLACE ERGUE]],PointsClassement[],2,FALSE)</f>
        <v xml:space="preserve"> </v>
      </c>
      <c r="M162" s="5" t="s">
        <v>2</v>
      </c>
      <c r="N162" s="9" t="str">
        <f>VLOOKUP(Tableau25[[#This Row],[PLACE TREGUNC]],PointsClassement[],2,FALSE)</f>
        <v xml:space="preserve"> </v>
      </c>
      <c r="O162" s="5" t="s">
        <v>2</v>
      </c>
      <c r="P162" s="9" t="str">
        <f>VLOOKUP(Tableau25[[#This Row],[PLACE SCAER]],PointsClassement[],2,FALSE)</f>
        <v xml:space="preserve"> </v>
      </c>
      <c r="Q162" s="5" t="s">
        <v>2</v>
      </c>
      <c r="R162" s="9" t="str">
        <f>VLOOKUP(Tableau25[[#This Row],[PLACE GOUEZEC]],PointsClassement[],2,FALSE)</f>
        <v xml:space="preserve"> </v>
      </c>
      <c r="S162" s="7"/>
      <c r="T162" s="8">
        <f t="shared" si="4"/>
        <v>0</v>
      </c>
    </row>
    <row r="163" spans="1:20" x14ac:dyDescent="0.3">
      <c r="A163">
        <v>158</v>
      </c>
      <c r="E163" s="3" t="s">
        <v>2</v>
      </c>
      <c r="F163" s="9" t="str">
        <f>VLOOKUP(Tableau25[[#This Row],[PLACE QUIMPER]],PointsClassement[],2,FALSE)</f>
        <v xml:space="preserve"> </v>
      </c>
      <c r="G163" s="5" t="s">
        <v>2</v>
      </c>
      <c r="H163" s="9" t="str">
        <f>VLOOKUP(Tableau25[[#This Row],[PLACE RIEC]],PointsClassement[],2,FALSE)</f>
        <v xml:space="preserve"> </v>
      </c>
      <c r="I163" s="5" t="s">
        <v>2</v>
      </c>
      <c r="J163" s="9" t="str">
        <f>VLOOKUP(Tableau25[[#This Row],[PLACE QUIMPERLE]],PointsClassement[],2,FALSE)</f>
        <v xml:space="preserve"> </v>
      </c>
      <c r="K163" s="5" t="s">
        <v>2</v>
      </c>
      <c r="L163" s="9" t="str">
        <f>VLOOKUP(Tableau25[[#This Row],[PLACE ERGUE]],PointsClassement[],2,FALSE)</f>
        <v xml:space="preserve"> </v>
      </c>
      <c r="M163" s="5" t="s">
        <v>2</v>
      </c>
      <c r="N163" s="9" t="str">
        <f>VLOOKUP(Tableau25[[#This Row],[PLACE TREGUNC]],PointsClassement[],2,FALSE)</f>
        <v xml:space="preserve"> </v>
      </c>
      <c r="O163" s="5" t="s">
        <v>2</v>
      </c>
      <c r="P163" s="9" t="str">
        <f>VLOOKUP(Tableau25[[#This Row],[PLACE SCAER]],PointsClassement[],2,FALSE)</f>
        <v xml:space="preserve"> </v>
      </c>
      <c r="Q163" s="5" t="s">
        <v>2</v>
      </c>
      <c r="R163" s="9" t="str">
        <f>VLOOKUP(Tableau25[[#This Row],[PLACE GOUEZEC]],PointsClassement[],2,FALSE)</f>
        <v xml:space="preserve"> </v>
      </c>
      <c r="S163" s="7"/>
      <c r="T163" s="8">
        <f t="shared" si="4"/>
        <v>0</v>
      </c>
    </row>
    <row r="164" spans="1:20" x14ac:dyDescent="0.3">
      <c r="A164">
        <v>159</v>
      </c>
      <c r="E164" s="3" t="s">
        <v>2</v>
      </c>
      <c r="F164" s="9" t="str">
        <f>VLOOKUP(Tableau25[[#This Row],[PLACE QUIMPER]],PointsClassement[],2,FALSE)</f>
        <v xml:space="preserve"> </v>
      </c>
      <c r="G164" s="5" t="s">
        <v>2</v>
      </c>
      <c r="H164" s="9" t="str">
        <f>VLOOKUP(Tableau25[[#This Row],[PLACE RIEC]],PointsClassement[],2,FALSE)</f>
        <v xml:space="preserve"> </v>
      </c>
      <c r="I164" s="5" t="s">
        <v>2</v>
      </c>
      <c r="J164" s="9" t="str">
        <f>VLOOKUP(Tableau25[[#This Row],[PLACE QUIMPERLE]],PointsClassement[],2,FALSE)</f>
        <v xml:space="preserve"> </v>
      </c>
      <c r="K164" s="5" t="s">
        <v>2</v>
      </c>
      <c r="L164" s="9" t="str">
        <f>VLOOKUP(Tableau25[[#This Row],[PLACE ERGUE]],PointsClassement[],2,FALSE)</f>
        <v xml:space="preserve"> </v>
      </c>
      <c r="M164" s="5" t="s">
        <v>2</v>
      </c>
      <c r="N164" s="9" t="str">
        <f>VLOOKUP(Tableau25[[#This Row],[PLACE TREGUNC]],PointsClassement[],2,FALSE)</f>
        <v xml:space="preserve"> </v>
      </c>
      <c r="O164" s="5" t="s">
        <v>2</v>
      </c>
      <c r="P164" s="9" t="str">
        <f>VLOOKUP(Tableau25[[#This Row],[PLACE SCAER]],PointsClassement[],2,FALSE)</f>
        <v xml:space="preserve"> </v>
      </c>
      <c r="Q164" s="5" t="s">
        <v>2</v>
      </c>
      <c r="R164" s="9" t="str">
        <f>VLOOKUP(Tableau25[[#This Row],[PLACE GOUEZEC]],PointsClassement[],2,FALSE)</f>
        <v xml:space="preserve"> </v>
      </c>
      <c r="S164" s="7"/>
      <c r="T164" s="8">
        <f t="shared" si="4"/>
        <v>0</v>
      </c>
    </row>
    <row r="165" spans="1:20" x14ac:dyDescent="0.3">
      <c r="A165">
        <v>160</v>
      </c>
      <c r="E165" s="3" t="s">
        <v>2</v>
      </c>
      <c r="F165" s="9" t="str">
        <f>VLOOKUP(Tableau25[[#This Row],[PLACE QUIMPER]],PointsClassement[],2,FALSE)</f>
        <v xml:space="preserve"> </v>
      </c>
      <c r="G165" s="5" t="s">
        <v>2</v>
      </c>
      <c r="H165" s="9" t="str">
        <f>VLOOKUP(Tableau25[[#This Row],[PLACE RIEC]],PointsClassement[],2,FALSE)</f>
        <v xml:space="preserve"> </v>
      </c>
      <c r="I165" s="5" t="s">
        <v>2</v>
      </c>
      <c r="J165" s="9" t="str">
        <f>VLOOKUP(Tableau25[[#This Row],[PLACE QUIMPERLE]],PointsClassement[],2,FALSE)</f>
        <v xml:space="preserve"> </v>
      </c>
      <c r="K165" s="5" t="s">
        <v>2</v>
      </c>
      <c r="L165" s="9" t="str">
        <f>VLOOKUP(Tableau25[[#This Row],[PLACE ERGUE]],PointsClassement[],2,FALSE)</f>
        <v xml:space="preserve"> </v>
      </c>
      <c r="M165" s="5" t="s">
        <v>2</v>
      </c>
      <c r="N165" s="9" t="str">
        <f>VLOOKUP(Tableau25[[#This Row],[PLACE TREGUNC]],PointsClassement[],2,FALSE)</f>
        <v xml:space="preserve"> </v>
      </c>
      <c r="O165" s="5" t="s">
        <v>2</v>
      </c>
      <c r="P165" s="9" t="str">
        <f>VLOOKUP(Tableau25[[#This Row],[PLACE SCAER]],PointsClassement[],2,FALSE)</f>
        <v xml:space="preserve"> </v>
      </c>
      <c r="Q165" s="5" t="s">
        <v>2</v>
      </c>
      <c r="R165" s="9" t="str">
        <f>VLOOKUP(Tableau25[[#This Row],[PLACE GOUEZEC]],PointsClassement[],2,FALSE)</f>
        <v xml:space="preserve"> </v>
      </c>
      <c r="S165" s="7"/>
      <c r="T165" s="8">
        <f t="shared" si="4"/>
        <v>0</v>
      </c>
    </row>
    <row r="166" spans="1:20" x14ac:dyDescent="0.3">
      <c r="A166">
        <v>161</v>
      </c>
      <c r="E166" s="3" t="s">
        <v>2</v>
      </c>
      <c r="F166" s="9" t="str">
        <f>VLOOKUP(Tableau25[[#This Row],[PLACE QUIMPER]],PointsClassement[],2,FALSE)</f>
        <v xml:space="preserve"> </v>
      </c>
      <c r="G166" s="5" t="s">
        <v>2</v>
      </c>
      <c r="H166" s="9" t="str">
        <f>VLOOKUP(Tableau25[[#This Row],[PLACE RIEC]],PointsClassement[],2,FALSE)</f>
        <v xml:space="preserve"> </v>
      </c>
      <c r="I166" s="5" t="s">
        <v>2</v>
      </c>
      <c r="J166" s="9" t="str">
        <f>VLOOKUP(Tableau25[[#This Row],[PLACE QUIMPERLE]],PointsClassement[],2,FALSE)</f>
        <v xml:space="preserve"> </v>
      </c>
      <c r="K166" s="5" t="s">
        <v>2</v>
      </c>
      <c r="L166" s="9" t="str">
        <f>VLOOKUP(Tableau25[[#This Row],[PLACE ERGUE]],PointsClassement[],2,FALSE)</f>
        <v xml:space="preserve"> </v>
      </c>
      <c r="M166" s="5" t="s">
        <v>2</v>
      </c>
      <c r="N166" s="9" t="str">
        <f>VLOOKUP(Tableau25[[#This Row],[PLACE TREGUNC]],PointsClassement[],2,FALSE)</f>
        <v xml:space="preserve"> </v>
      </c>
      <c r="O166" s="5" t="s">
        <v>2</v>
      </c>
      <c r="P166" s="9" t="str">
        <f>VLOOKUP(Tableau25[[#This Row],[PLACE SCAER]],PointsClassement[],2,FALSE)</f>
        <v xml:space="preserve"> </v>
      </c>
      <c r="Q166" s="5" t="s">
        <v>2</v>
      </c>
      <c r="R166" s="9" t="str">
        <f>VLOOKUP(Tableau25[[#This Row],[PLACE GOUEZEC]],PointsClassement[],2,FALSE)</f>
        <v xml:space="preserve"> </v>
      </c>
      <c r="S166" s="7"/>
      <c r="T166" s="8">
        <f t="shared" ref="T166:T197" si="5">SUM(F166,H166,J166,L166,N166,P166,R166,S166)</f>
        <v>0</v>
      </c>
    </row>
    <row r="167" spans="1:20" x14ac:dyDescent="0.3">
      <c r="A167">
        <v>162</v>
      </c>
      <c r="E167" s="3" t="s">
        <v>2</v>
      </c>
      <c r="F167" s="9" t="str">
        <f>VLOOKUP(Tableau25[[#This Row],[PLACE QUIMPER]],PointsClassement[],2,FALSE)</f>
        <v xml:space="preserve"> </v>
      </c>
      <c r="G167" s="5" t="s">
        <v>2</v>
      </c>
      <c r="H167" s="9" t="str">
        <f>VLOOKUP(Tableau25[[#This Row],[PLACE RIEC]],PointsClassement[],2,FALSE)</f>
        <v xml:space="preserve"> </v>
      </c>
      <c r="I167" s="5" t="s">
        <v>2</v>
      </c>
      <c r="J167" s="9" t="str">
        <f>VLOOKUP(Tableau25[[#This Row],[PLACE QUIMPERLE]],PointsClassement[],2,FALSE)</f>
        <v xml:space="preserve"> </v>
      </c>
      <c r="K167" s="5" t="s">
        <v>2</v>
      </c>
      <c r="L167" s="9" t="str">
        <f>VLOOKUP(Tableau25[[#This Row],[PLACE ERGUE]],PointsClassement[],2,FALSE)</f>
        <v xml:space="preserve"> </v>
      </c>
      <c r="M167" s="5" t="s">
        <v>2</v>
      </c>
      <c r="N167" s="9" t="str">
        <f>VLOOKUP(Tableau25[[#This Row],[PLACE TREGUNC]],PointsClassement[],2,FALSE)</f>
        <v xml:space="preserve"> </v>
      </c>
      <c r="O167" s="5" t="s">
        <v>2</v>
      </c>
      <c r="P167" s="9" t="str">
        <f>VLOOKUP(Tableau25[[#This Row],[PLACE SCAER]],PointsClassement[],2,FALSE)</f>
        <v xml:space="preserve"> </v>
      </c>
      <c r="Q167" s="5" t="s">
        <v>2</v>
      </c>
      <c r="R167" s="9" t="str">
        <f>VLOOKUP(Tableau25[[#This Row],[PLACE GOUEZEC]],PointsClassement[],2,FALSE)</f>
        <v xml:space="preserve"> </v>
      </c>
      <c r="S167" s="7"/>
      <c r="T167" s="8">
        <f t="shared" si="5"/>
        <v>0</v>
      </c>
    </row>
    <row r="168" spans="1:20" x14ac:dyDescent="0.3">
      <c r="A168">
        <v>163</v>
      </c>
      <c r="E168" s="3" t="s">
        <v>2</v>
      </c>
      <c r="F168" s="9" t="str">
        <f>VLOOKUP(Tableau25[[#This Row],[PLACE QUIMPER]],PointsClassement[],2,FALSE)</f>
        <v xml:space="preserve"> </v>
      </c>
      <c r="G168" s="5" t="s">
        <v>2</v>
      </c>
      <c r="H168" s="9" t="str">
        <f>VLOOKUP(Tableau25[[#This Row],[PLACE RIEC]],PointsClassement[],2,FALSE)</f>
        <v xml:space="preserve"> </v>
      </c>
      <c r="I168" s="5" t="s">
        <v>2</v>
      </c>
      <c r="J168" s="9" t="str">
        <f>VLOOKUP(Tableau25[[#This Row],[PLACE QUIMPERLE]],PointsClassement[],2,FALSE)</f>
        <v xml:space="preserve"> </v>
      </c>
      <c r="K168" s="5" t="s">
        <v>2</v>
      </c>
      <c r="L168" s="9" t="str">
        <f>VLOOKUP(Tableau25[[#This Row],[PLACE ERGUE]],PointsClassement[],2,FALSE)</f>
        <v xml:space="preserve"> </v>
      </c>
      <c r="M168" s="5" t="s">
        <v>2</v>
      </c>
      <c r="N168" s="9" t="str">
        <f>VLOOKUP(Tableau25[[#This Row],[PLACE TREGUNC]],PointsClassement[],2,FALSE)</f>
        <v xml:space="preserve"> </v>
      </c>
      <c r="O168" s="5" t="s">
        <v>2</v>
      </c>
      <c r="P168" s="9" t="str">
        <f>VLOOKUP(Tableau25[[#This Row],[PLACE SCAER]],PointsClassement[],2,FALSE)</f>
        <v xml:space="preserve"> </v>
      </c>
      <c r="Q168" s="5" t="s">
        <v>2</v>
      </c>
      <c r="R168" s="9" t="str">
        <f>VLOOKUP(Tableau25[[#This Row],[PLACE GOUEZEC]],PointsClassement[],2,FALSE)</f>
        <v xml:space="preserve"> </v>
      </c>
      <c r="S168" s="7"/>
      <c r="T168" s="8">
        <f t="shared" si="5"/>
        <v>0</v>
      </c>
    </row>
    <row r="169" spans="1:20" x14ac:dyDescent="0.3">
      <c r="A169">
        <v>164</v>
      </c>
      <c r="E169" s="3" t="s">
        <v>2</v>
      </c>
      <c r="F169" s="9" t="str">
        <f>VLOOKUP(Tableau25[[#This Row],[PLACE QUIMPER]],PointsClassement[],2,FALSE)</f>
        <v xml:space="preserve"> </v>
      </c>
      <c r="G169" s="5" t="s">
        <v>2</v>
      </c>
      <c r="H169" s="9" t="str">
        <f>VLOOKUP(Tableau25[[#This Row],[PLACE RIEC]],PointsClassement[],2,FALSE)</f>
        <v xml:space="preserve"> </v>
      </c>
      <c r="I169" s="5" t="s">
        <v>2</v>
      </c>
      <c r="J169" s="9" t="str">
        <f>VLOOKUP(Tableau25[[#This Row],[PLACE QUIMPERLE]],PointsClassement[],2,FALSE)</f>
        <v xml:space="preserve"> </v>
      </c>
      <c r="K169" s="5" t="s">
        <v>2</v>
      </c>
      <c r="L169" s="9" t="str">
        <f>VLOOKUP(Tableau25[[#This Row],[PLACE ERGUE]],PointsClassement[],2,FALSE)</f>
        <v xml:space="preserve"> </v>
      </c>
      <c r="M169" s="5" t="s">
        <v>2</v>
      </c>
      <c r="N169" s="9" t="str">
        <f>VLOOKUP(Tableau25[[#This Row],[PLACE TREGUNC]],PointsClassement[],2,FALSE)</f>
        <v xml:space="preserve"> </v>
      </c>
      <c r="O169" s="5" t="s">
        <v>2</v>
      </c>
      <c r="P169" s="9" t="str">
        <f>VLOOKUP(Tableau25[[#This Row],[PLACE SCAER]],PointsClassement[],2,FALSE)</f>
        <v xml:space="preserve"> </v>
      </c>
      <c r="Q169" s="5" t="s">
        <v>2</v>
      </c>
      <c r="R169" s="9" t="str">
        <f>VLOOKUP(Tableau25[[#This Row],[PLACE GOUEZEC]],PointsClassement[],2,FALSE)</f>
        <v xml:space="preserve"> </v>
      </c>
      <c r="S169" s="7"/>
      <c r="T169" s="8">
        <f t="shared" si="5"/>
        <v>0</v>
      </c>
    </row>
    <row r="170" spans="1:20" x14ac:dyDescent="0.3">
      <c r="A170">
        <v>165</v>
      </c>
      <c r="E170" s="3" t="s">
        <v>2</v>
      </c>
      <c r="F170" s="9" t="str">
        <f>VLOOKUP(Tableau25[[#This Row],[PLACE QUIMPER]],PointsClassement[],2,FALSE)</f>
        <v xml:space="preserve"> </v>
      </c>
      <c r="G170" s="5" t="s">
        <v>2</v>
      </c>
      <c r="H170" s="9" t="str">
        <f>VLOOKUP(Tableau25[[#This Row],[PLACE RIEC]],PointsClassement[],2,FALSE)</f>
        <v xml:space="preserve"> </v>
      </c>
      <c r="I170" s="5" t="s">
        <v>2</v>
      </c>
      <c r="J170" s="9" t="str">
        <f>VLOOKUP(Tableau25[[#This Row],[PLACE QUIMPERLE]],PointsClassement[],2,FALSE)</f>
        <v xml:space="preserve"> </v>
      </c>
      <c r="K170" s="5" t="s">
        <v>2</v>
      </c>
      <c r="L170" s="9" t="str">
        <f>VLOOKUP(Tableau25[[#This Row],[PLACE ERGUE]],PointsClassement[],2,FALSE)</f>
        <v xml:space="preserve"> </v>
      </c>
      <c r="M170" s="5" t="s">
        <v>2</v>
      </c>
      <c r="N170" s="9" t="str">
        <f>VLOOKUP(Tableau25[[#This Row],[PLACE TREGUNC]],PointsClassement[],2,FALSE)</f>
        <v xml:space="preserve"> </v>
      </c>
      <c r="O170" s="5" t="s">
        <v>2</v>
      </c>
      <c r="P170" s="9" t="str">
        <f>VLOOKUP(Tableau25[[#This Row],[PLACE SCAER]],PointsClassement[],2,FALSE)</f>
        <v xml:space="preserve"> </v>
      </c>
      <c r="Q170" s="5" t="s">
        <v>2</v>
      </c>
      <c r="R170" s="9" t="str">
        <f>VLOOKUP(Tableau25[[#This Row],[PLACE GOUEZEC]],PointsClassement[],2,FALSE)</f>
        <v xml:space="preserve"> </v>
      </c>
      <c r="S170" s="7"/>
      <c r="T170" s="8">
        <f t="shared" si="5"/>
        <v>0</v>
      </c>
    </row>
    <row r="171" spans="1:20" x14ac:dyDescent="0.3">
      <c r="A171">
        <v>166</v>
      </c>
      <c r="E171" s="3" t="s">
        <v>2</v>
      </c>
      <c r="F171" s="9" t="str">
        <f>VLOOKUP(Tableau25[[#This Row],[PLACE QUIMPER]],PointsClassement[],2,FALSE)</f>
        <v xml:space="preserve"> </v>
      </c>
      <c r="G171" s="5" t="s">
        <v>2</v>
      </c>
      <c r="H171" s="9" t="str">
        <f>VLOOKUP(Tableau25[[#This Row],[PLACE RIEC]],PointsClassement[],2,FALSE)</f>
        <v xml:space="preserve"> </v>
      </c>
      <c r="I171" s="5" t="s">
        <v>2</v>
      </c>
      <c r="J171" s="9" t="str">
        <f>VLOOKUP(Tableau25[[#This Row],[PLACE QUIMPERLE]],PointsClassement[],2,FALSE)</f>
        <v xml:space="preserve"> </v>
      </c>
      <c r="K171" s="5" t="s">
        <v>2</v>
      </c>
      <c r="L171" s="9" t="str">
        <f>VLOOKUP(Tableau25[[#This Row],[PLACE ERGUE]],PointsClassement[],2,FALSE)</f>
        <v xml:space="preserve"> </v>
      </c>
      <c r="M171" s="5" t="s">
        <v>2</v>
      </c>
      <c r="N171" s="9" t="str">
        <f>VLOOKUP(Tableau25[[#This Row],[PLACE TREGUNC]],PointsClassement[],2,FALSE)</f>
        <v xml:space="preserve"> </v>
      </c>
      <c r="O171" s="5" t="s">
        <v>2</v>
      </c>
      <c r="P171" s="9" t="str">
        <f>VLOOKUP(Tableau25[[#This Row],[PLACE SCAER]],PointsClassement[],2,FALSE)</f>
        <v xml:space="preserve"> </v>
      </c>
      <c r="Q171" s="5" t="s">
        <v>2</v>
      </c>
      <c r="R171" s="9" t="str">
        <f>VLOOKUP(Tableau25[[#This Row],[PLACE GOUEZEC]],PointsClassement[],2,FALSE)</f>
        <v xml:space="preserve"> </v>
      </c>
      <c r="S171" s="7"/>
      <c r="T171" s="8">
        <f t="shared" si="5"/>
        <v>0</v>
      </c>
    </row>
    <row r="172" spans="1:20" x14ac:dyDescent="0.3">
      <c r="A172">
        <v>167</v>
      </c>
      <c r="E172" s="3" t="s">
        <v>2</v>
      </c>
      <c r="F172" s="9" t="str">
        <f>VLOOKUP(Tableau25[[#This Row],[PLACE QUIMPER]],PointsClassement[],2,FALSE)</f>
        <v xml:space="preserve"> </v>
      </c>
      <c r="G172" s="5" t="s">
        <v>2</v>
      </c>
      <c r="H172" s="9" t="str">
        <f>VLOOKUP(Tableau25[[#This Row],[PLACE RIEC]],PointsClassement[],2,FALSE)</f>
        <v xml:space="preserve"> </v>
      </c>
      <c r="I172" s="5" t="s">
        <v>2</v>
      </c>
      <c r="J172" s="9" t="str">
        <f>VLOOKUP(Tableau25[[#This Row],[PLACE QUIMPERLE]],PointsClassement[],2,FALSE)</f>
        <v xml:space="preserve"> </v>
      </c>
      <c r="K172" s="5" t="s">
        <v>2</v>
      </c>
      <c r="L172" s="9" t="str">
        <f>VLOOKUP(Tableau25[[#This Row],[PLACE ERGUE]],PointsClassement[],2,FALSE)</f>
        <v xml:space="preserve"> </v>
      </c>
      <c r="M172" s="5" t="s">
        <v>2</v>
      </c>
      <c r="N172" s="9" t="str">
        <f>VLOOKUP(Tableau25[[#This Row],[PLACE TREGUNC]],PointsClassement[],2,FALSE)</f>
        <v xml:space="preserve"> </v>
      </c>
      <c r="O172" s="5" t="s">
        <v>2</v>
      </c>
      <c r="P172" s="9" t="str">
        <f>VLOOKUP(Tableau25[[#This Row],[PLACE SCAER]],PointsClassement[],2,FALSE)</f>
        <v xml:space="preserve"> </v>
      </c>
      <c r="Q172" s="5" t="s">
        <v>2</v>
      </c>
      <c r="R172" s="9" t="str">
        <f>VLOOKUP(Tableau25[[#This Row],[PLACE GOUEZEC]],PointsClassement[],2,FALSE)</f>
        <v xml:space="preserve"> </v>
      </c>
      <c r="S172" s="7"/>
      <c r="T172" s="8">
        <f t="shared" si="5"/>
        <v>0</v>
      </c>
    </row>
    <row r="173" spans="1:20" x14ac:dyDescent="0.3">
      <c r="A173">
        <v>168</v>
      </c>
      <c r="E173" s="3" t="s">
        <v>2</v>
      </c>
      <c r="F173" s="9" t="str">
        <f>VLOOKUP(Tableau25[[#This Row],[PLACE QUIMPER]],PointsClassement[],2,FALSE)</f>
        <v xml:space="preserve"> </v>
      </c>
      <c r="G173" s="5" t="s">
        <v>2</v>
      </c>
      <c r="H173" s="9" t="str">
        <f>VLOOKUP(Tableau25[[#This Row],[PLACE RIEC]],PointsClassement[],2,FALSE)</f>
        <v xml:space="preserve"> </v>
      </c>
      <c r="I173" s="5" t="s">
        <v>2</v>
      </c>
      <c r="J173" s="9" t="str">
        <f>VLOOKUP(Tableau25[[#This Row],[PLACE QUIMPERLE]],PointsClassement[],2,FALSE)</f>
        <v xml:space="preserve"> </v>
      </c>
      <c r="K173" s="5" t="s">
        <v>2</v>
      </c>
      <c r="L173" s="9" t="str">
        <f>VLOOKUP(Tableau25[[#This Row],[PLACE ERGUE]],PointsClassement[],2,FALSE)</f>
        <v xml:space="preserve"> </v>
      </c>
      <c r="M173" s="5" t="s">
        <v>2</v>
      </c>
      <c r="N173" s="9" t="str">
        <f>VLOOKUP(Tableau25[[#This Row],[PLACE TREGUNC]],PointsClassement[],2,FALSE)</f>
        <v xml:space="preserve"> </v>
      </c>
      <c r="O173" s="5" t="s">
        <v>2</v>
      </c>
      <c r="P173" s="9" t="str">
        <f>VLOOKUP(Tableau25[[#This Row],[PLACE SCAER]],PointsClassement[],2,FALSE)</f>
        <v xml:space="preserve"> </v>
      </c>
      <c r="Q173" s="5" t="s">
        <v>2</v>
      </c>
      <c r="R173" s="9" t="str">
        <f>VLOOKUP(Tableau25[[#This Row],[PLACE GOUEZEC]],PointsClassement[],2,FALSE)</f>
        <v xml:space="preserve"> </v>
      </c>
      <c r="S173" s="7"/>
      <c r="T173" s="8">
        <f t="shared" si="5"/>
        <v>0</v>
      </c>
    </row>
    <row r="174" spans="1:20" x14ac:dyDescent="0.3">
      <c r="A174">
        <v>169</v>
      </c>
      <c r="E174" s="3" t="s">
        <v>2</v>
      </c>
      <c r="F174" s="9" t="str">
        <f>VLOOKUP(Tableau25[[#This Row],[PLACE QUIMPER]],PointsClassement[],2,FALSE)</f>
        <v xml:space="preserve"> </v>
      </c>
      <c r="G174" s="5" t="s">
        <v>2</v>
      </c>
      <c r="H174" s="9" t="str">
        <f>VLOOKUP(Tableau25[[#This Row],[PLACE RIEC]],PointsClassement[],2,FALSE)</f>
        <v xml:space="preserve"> </v>
      </c>
      <c r="I174" s="5" t="s">
        <v>2</v>
      </c>
      <c r="J174" s="9" t="str">
        <f>VLOOKUP(Tableau25[[#This Row],[PLACE QUIMPERLE]],PointsClassement[],2,FALSE)</f>
        <v xml:space="preserve"> </v>
      </c>
      <c r="K174" s="5" t="s">
        <v>2</v>
      </c>
      <c r="L174" s="9" t="str">
        <f>VLOOKUP(Tableau25[[#This Row],[PLACE ERGUE]],PointsClassement[],2,FALSE)</f>
        <v xml:space="preserve"> </v>
      </c>
      <c r="M174" s="5" t="s">
        <v>2</v>
      </c>
      <c r="N174" s="9" t="str">
        <f>VLOOKUP(Tableau25[[#This Row],[PLACE TREGUNC]],PointsClassement[],2,FALSE)</f>
        <v xml:space="preserve"> </v>
      </c>
      <c r="O174" s="5" t="s">
        <v>2</v>
      </c>
      <c r="P174" s="9" t="str">
        <f>VLOOKUP(Tableau25[[#This Row],[PLACE SCAER]],PointsClassement[],2,FALSE)</f>
        <v xml:space="preserve"> </v>
      </c>
      <c r="Q174" s="5" t="s">
        <v>2</v>
      </c>
      <c r="R174" s="9" t="str">
        <f>VLOOKUP(Tableau25[[#This Row],[PLACE GOUEZEC]],PointsClassement[],2,FALSE)</f>
        <v xml:space="preserve"> </v>
      </c>
      <c r="S174" s="7"/>
      <c r="T174" s="8">
        <f t="shared" si="5"/>
        <v>0</v>
      </c>
    </row>
    <row r="175" spans="1:20" x14ac:dyDescent="0.3">
      <c r="A175">
        <v>170</v>
      </c>
      <c r="E175" s="3" t="s">
        <v>2</v>
      </c>
      <c r="F175" s="9" t="str">
        <f>VLOOKUP(Tableau25[[#This Row],[PLACE QUIMPER]],PointsClassement[],2,FALSE)</f>
        <v xml:space="preserve"> </v>
      </c>
      <c r="G175" s="5" t="s">
        <v>2</v>
      </c>
      <c r="H175" s="9" t="str">
        <f>VLOOKUP(Tableau25[[#This Row],[PLACE RIEC]],PointsClassement[],2,FALSE)</f>
        <v xml:space="preserve"> </v>
      </c>
      <c r="I175" s="5" t="s">
        <v>2</v>
      </c>
      <c r="J175" s="9" t="str">
        <f>VLOOKUP(Tableau25[[#This Row],[PLACE QUIMPERLE]],PointsClassement[],2,FALSE)</f>
        <v xml:space="preserve"> </v>
      </c>
      <c r="K175" s="5" t="s">
        <v>2</v>
      </c>
      <c r="L175" s="9" t="str">
        <f>VLOOKUP(Tableau25[[#This Row],[PLACE ERGUE]],PointsClassement[],2,FALSE)</f>
        <v xml:space="preserve"> </v>
      </c>
      <c r="M175" s="5" t="s">
        <v>2</v>
      </c>
      <c r="N175" s="9" t="str">
        <f>VLOOKUP(Tableau25[[#This Row],[PLACE TREGUNC]],PointsClassement[],2,FALSE)</f>
        <v xml:space="preserve"> </v>
      </c>
      <c r="O175" s="5" t="s">
        <v>2</v>
      </c>
      <c r="P175" s="9" t="str">
        <f>VLOOKUP(Tableau25[[#This Row],[PLACE SCAER]],PointsClassement[],2,FALSE)</f>
        <v xml:space="preserve"> </v>
      </c>
      <c r="Q175" s="5" t="s">
        <v>2</v>
      </c>
      <c r="R175" s="9" t="str">
        <f>VLOOKUP(Tableau25[[#This Row],[PLACE GOUEZEC]],PointsClassement[],2,FALSE)</f>
        <v xml:space="preserve"> </v>
      </c>
      <c r="S175" s="7"/>
      <c r="T175" s="8">
        <f t="shared" si="5"/>
        <v>0</v>
      </c>
    </row>
    <row r="176" spans="1:20" x14ac:dyDescent="0.3">
      <c r="A176">
        <v>171</v>
      </c>
      <c r="E176" s="3" t="s">
        <v>2</v>
      </c>
      <c r="F176" s="9" t="str">
        <f>VLOOKUP(Tableau25[[#This Row],[PLACE QUIMPER]],PointsClassement[],2,FALSE)</f>
        <v xml:space="preserve"> </v>
      </c>
      <c r="G176" s="5" t="s">
        <v>2</v>
      </c>
      <c r="H176" s="9" t="str">
        <f>VLOOKUP(Tableau25[[#This Row],[PLACE RIEC]],PointsClassement[],2,FALSE)</f>
        <v xml:space="preserve"> </v>
      </c>
      <c r="I176" s="5" t="s">
        <v>2</v>
      </c>
      <c r="J176" s="9" t="str">
        <f>VLOOKUP(Tableau25[[#This Row],[PLACE QUIMPERLE]],PointsClassement[],2,FALSE)</f>
        <v xml:space="preserve"> </v>
      </c>
      <c r="K176" s="5" t="s">
        <v>2</v>
      </c>
      <c r="L176" s="9" t="str">
        <f>VLOOKUP(Tableau25[[#This Row],[PLACE ERGUE]],PointsClassement[],2,FALSE)</f>
        <v xml:space="preserve"> </v>
      </c>
      <c r="M176" s="5" t="s">
        <v>2</v>
      </c>
      <c r="N176" s="9" t="str">
        <f>VLOOKUP(Tableau25[[#This Row],[PLACE TREGUNC]],PointsClassement[],2,FALSE)</f>
        <v xml:space="preserve"> </v>
      </c>
      <c r="O176" s="5" t="s">
        <v>2</v>
      </c>
      <c r="P176" s="9" t="str">
        <f>VLOOKUP(Tableau25[[#This Row],[PLACE SCAER]],PointsClassement[],2,FALSE)</f>
        <v xml:space="preserve"> </v>
      </c>
      <c r="Q176" s="5" t="s">
        <v>2</v>
      </c>
      <c r="R176" s="9" t="str">
        <f>VLOOKUP(Tableau25[[#This Row],[PLACE GOUEZEC]],PointsClassement[],2,FALSE)</f>
        <v xml:space="preserve"> </v>
      </c>
      <c r="S176" s="7"/>
      <c r="T176" s="8">
        <f t="shared" si="5"/>
        <v>0</v>
      </c>
    </row>
    <row r="177" spans="1:20" x14ac:dyDescent="0.3">
      <c r="A177">
        <v>172</v>
      </c>
      <c r="E177" s="3" t="s">
        <v>2</v>
      </c>
      <c r="F177" s="9" t="str">
        <f>VLOOKUP(Tableau25[[#This Row],[PLACE QUIMPER]],PointsClassement[],2,FALSE)</f>
        <v xml:space="preserve"> </v>
      </c>
      <c r="G177" s="5" t="s">
        <v>2</v>
      </c>
      <c r="H177" s="9" t="str">
        <f>VLOOKUP(Tableau25[[#This Row],[PLACE RIEC]],PointsClassement[],2,FALSE)</f>
        <v xml:space="preserve"> </v>
      </c>
      <c r="I177" s="5" t="s">
        <v>2</v>
      </c>
      <c r="J177" s="9" t="str">
        <f>VLOOKUP(Tableau25[[#This Row],[PLACE QUIMPERLE]],PointsClassement[],2,FALSE)</f>
        <v xml:space="preserve"> </v>
      </c>
      <c r="K177" s="5" t="s">
        <v>2</v>
      </c>
      <c r="L177" s="9" t="str">
        <f>VLOOKUP(Tableau25[[#This Row],[PLACE ERGUE]],PointsClassement[],2,FALSE)</f>
        <v xml:space="preserve"> </v>
      </c>
      <c r="M177" s="5" t="s">
        <v>2</v>
      </c>
      <c r="N177" s="9" t="str">
        <f>VLOOKUP(Tableau25[[#This Row],[PLACE TREGUNC]],PointsClassement[],2,FALSE)</f>
        <v xml:space="preserve"> </v>
      </c>
      <c r="O177" s="5" t="s">
        <v>2</v>
      </c>
      <c r="P177" s="9" t="str">
        <f>VLOOKUP(Tableau25[[#This Row],[PLACE SCAER]],PointsClassement[],2,FALSE)</f>
        <v xml:space="preserve"> </v>
      </c>
      <c r="Q177" s="5" t="s">
        <v>2</v>
      </c>
      <c r="R177" s="9" t="str">
        <f>VLOOKUP(Tableau25[[#This Row],[PLACE GOUEZEC]],PointsClassement[],2,FALSE)</f>
        <v xml:space="preserve"> </v>
      </c>
      <c r="S177" s="7"/>
      <c r="T177" s="8">
        <f t="shared" si="5"/>
        <v>0</v>
      </c>
    </row>
    <row r="178" spans="1:20" x14ac:dyDescent="0.3">
      <c r="A178">
        <v>173</v>
      </c>
      <c r="E178" s="3" t="s">
        <v>2</v>
      </c>
      <c r="F178" s="9" t="str">
        <f>VLOOKUP(Tableau25[[#This Row],[PLACE QUIMPER]],PointsClassement[],2,FALSE)</f>
        <v xml:space="preserve"> </v>
      </c>
      <c r="G178" s="5" t="s">
        <v>2</v>
      </c>
      <c r="H178" s="9" t="str">
        <f>VLOOKUP(Tableau25[[#This Row],[PLACE RIEC]],PointsClassement[],2,FALSE)</f>
        <v xml:space="preserve"> </v>
      </c>
      <c r="I178" s="5" t="s">
        <v>2</v>
      </c>
      <c r="J178" s="9" t="str">
        <f>VLOOKUP(Tableau25[[#This Row],[PLACE QUIMPERLE]],PointsClassement[],2,FALSE)</f>
        <v xml:space="preserve"> </v>
      </c>
      <c r="K178" s="5" t="s">
        <v>2</v>
      </c>
      <c r="L178" s="9" t="str">
        <f>VLOOKUP(Tableau25[[#This Row],[PLACE ERGUE]],PointsClassement[],2,FALSE)</f>
        <v xml:space="preserve"> </v>
      </c>
      <c r="M178" s="5" t="s">
        <v>2</v>
      </c>
      <c r="N178" s="9" t="str">
        <f>VLOOKUP(Tableau25[[#This Row],[PLACE TREGUNC]],PointsClassement[],2,FALSE)</f>
        <v xml:space="preserve"> </v>
      </c>
      <c r="O178" s="5" t="s">
        <v>2</v>
      </c>
      <c r="P178" s="9" t="str">
        <f>VLOOKUP(Tableau25[[#This Row],[PLACE SCAER]],PointsClassement[],2,FALSE)</f>
        <v xml:space="preserve"> </v>
      </c>
      <c r="Q178" s="5" t="s">
        <v>2</v>
      </c>
      <c r="R178" s="9" t="str">
        <f>VLOOKUP(Tableau25[[#This Row],[PLACE GOUEZEC]],PointsClassement[],2,FALSE)</f>
        <v xml:space="preserve"> </v>
      </c>
      <c r="S178" s="7"/>
      <c r="T178" s="8">
        <f t="shared" si="5"/>
        <v>0</v>
      </c>
    </row>
    <row r="179" spans="1:20" x14ac:dyDescent="0.3">
      <c r="A179">
        <v>174</v>
      </c>
      <c r="E179" s="3" t="s">
        <v>2</v>
      </c>
      <c r="F179" s="9" t="str">
        <f>VLOOKUP(Tableau25[[#This Row],[PLACE QUIMPER]],PointsClassement[],2,FALSE)</f>
        <v xml:space="preserve"> </v>
      </c>
      <c r="G179" s="5" t="s">
        <v>2</v>
      </c>
      <c r="H179" s="9" t="str">
        <f>VLOOKUP(Tableau25[[#This Row],[PLACE RIEC]],PointsClassement[],2,FALSE)</f>
        <v xml:space="preserve"> </v>
      </c>
      <c r="I179" s="5" t="s">
        <v>2</v>
      </c>
      <c r="J179" s="9" t="str">
        <f>VLOOKUP(Tableau25[[#This Row],[PLACE QUIMPERLE]],PointsClassement[],2,FALSE)</f>
        <v xml:space="preserve"> </v>
      </c>
      <c r="K179" s="5" t="s">
        <v>2</v>
      </c>
      <c r="L179" s="9" t="str">
        <f>VLOOKUP(Tableau25[[#This Row],[PLACE ERGUE]],PointsClassement[],2,FALSE)</f>
        <v xml:space="preserve"> </v>
      </c>
      <c r="M179" s="5" t="s">
        <v>2</v>
      </c>
      <c r="N179" s="9" t="str">
        <f>VLOOKUP(Tableau25[[#This Row],[PLACE TREGUNC]],PointsClassement[],2,FALSE)</f>
        <v xml:space="preserve"> </v>
      </c>
      <c r="O179" s="5" t="s">
        <v>2</v>
      </c>
      <c r="P179" s="9" t="str">
        <f>VLOOKUP(Tableau25[[#This Row],[PLACE SCAER]],PointsClassement[],2,FALSE)</f>
        <v xml:space="preserve"> </v>
      </c>
      <c r="Q179" s="5" t="s">
        <v>2</v>
      </c>
      <c r="R179" s="9" t="str">
        <f>VLOOKUP(Tableau25[[#This Row],[PLACE GOUEZEC]],PointsClassement[],2,FALSE)</f>
        <v xml:space="preserve"> </v>
      </c>
      <c r="S179" s="7"/>
      <c r="T179" s="8">
        <f t="shared" si="5"/>
        <v>0</v>
      </c>
    </row>
    <row r="180" spans="1:20" x14ac:dyDescent="0.3">
      <c r="A180">
        <v>175</v>
      </c>
      <c r="E180" s="3" t="s">
        <v>2</v>
      </c>
      <c r="F180" s="9" t="str">
        <f>VLOOKUP(Tableau25[[#This Row],[PLACE QUIMPER]],PointsClassement[],2,FALSE)</f>
        <v xml:space="preserve"> </v>
      </c>
      <c r="G180" s="5" t="s">
        <v>2</v>
      </c>
      <c r="H180" s="9" t="str">
        <f>VLOOKUP(Tableau25[[#This Row],[PLACE RIEC]],PointsClassement[],2,FALSE)</f>
        <v xml:space="preserve"> </v>
      </c>
      <c r="I180" s="5" t="s">
        <v>2</v>
      </c>
      <c r="J180" s="9" t="str">
        <f>VLOOKUP(Tableau25[[#This Row],[PLACE QUIMPERLE]],PointsClassement[],2,FALSE)</f>
        <v xml:space="preserve"> </v>
      </c>
      <c r="K180" s="5" t="s">
        <v>2</v>
      </c>
      <c r="L180" s="9" t="str">
        <f>VLOOKUP(Tableau25[[#This Row],[PLACE ERGUE]],PointsClassement[],2,FALSE)</f>
        <v xml:space="preserve"> </v>
      </c>
      <c r="M180" s="5" t="s">
        <v>2</v>
      </c>
      <c r="N180" s="9" t="str">
        <f>VLOOKUP(Tableau25[[#This Row],[PLACE TREGUNC]],PointsClassement[],2,FALSE)</f>
        <v xml:space="preserve"> </v>
      </c>
      <c r="O180" s="5" t="s">
        <v>2</v>
      </c>
      <c r="P180" s="9" t="str">
        <f>VLOOKUP(Tableau25[[#This Row],[PLACE SCAER]],PointsClassement[],2,FALSE)</f>
        <v xml:space="preserve"> </v>
      </c>
      <c r="Q180" s="5" t="s">
        <v>2</v>
      </c>
      <c r="R180" s="9" t="str">
        <f>VLOOKUP(Tableau25[[#This Row],[PLACE GOUEZEC]],PointsClassement[],2,FALSE)</f>
        <v xml:space="preserve"> </v>
      </c>
      <c r="S180" s="7"/>
      <c r="T180" s="8">
        <f t="shared" si="5"/>
        <v>0</v>
      </c>
    </row>
    <row r="181" spans="1:20" x14ac:dyDescent="0.3">
      <c r="A181">
        <v>176</v>
      </c>
      <c r="E181" s="3" t="s">
        <v>2</v>
      </c>
      <c r="F181" s="9" t="str">
        <f>VLOOKUP(Tableau25[[#This Row],[PLACE QUIMPER]],PointsClassement[],2,FALSE)</f>
        <v xml:space="preserve"> </v>
      </c>
      <c r="G181" s="5" t="s">
        <v>2</v>
      </c>
      <c r="H181" s="9" t="str">
        <f>VLOOKUP(Tableau25[[#This Row],[PLACE RIEC]],PointsClassement[],2,FALSE)</f>
        <v xml:space="preserve"> </v>
      </c>
      <c r="I181" s="5" t="s">
        <v>2</v>
      </c>
      <c r="J181" s="9" t="str">
        <f>VLOOKUP(Tableau25[[#This Row],[PLACE QUIMPERLE]],PointsClassement[],2,FALSE)</f>
        <v xml:space="preserve"> </v>
      </c>
      <c r="K181" s="5" t="s">
        <v>2</v>
      </c>
      <c r="L181" s="9" t="str">
        <f>VLOOKUP(Tableau25[[#This Row],[PLACE ERGUE]],PointsClassement[],2,FALSE)</f>
        <v xml:space="preserve"> </v>
      </c>
      <c r="M181" s="5" t="s">
        <v>2</v>
      </c>
      <c r="N181" s="9" t="str">
        <f>VLOOKUP(Tableau25[[#This Row],[PLACE TREGUNC]],PointsClassement[],2,FALSE)</f>
        <v xml:space="preserve"> </v>
      </c>
      <c r="O181" s="5" t="s">
        <v>2</v>
      </c>
      <c r="P181" s="9" t="str">
        <f>VLOOKUP(Tableau25[[#This Row],[PLACE SCAER]],PointsClassement[],2,FALSE)</f>
        <v xml:space="preserve"> </v>
      </c>
      <c r="Q181" s="5" t="s">
        <v>2</v>
      </c>
      <c r="R181" s="9" t="str">
        <f>VLOOKUP(Tableau25[[#This Row],[PLACE GOUEZEC]],PointsClassement[],2,FALSE)</f>
        <v xml:space="preserve"> </v>
      </c>
      <c r="S181" s="7"/>
      <c r="T181" s="8">
        <f t="shared" si="5"/>
        <v>0</v>
      </c>
    </row>
    <row r="182" spans="1:20" x14ac:dyDescent="0.3">
      <c r="A182">
        <v>177</v>
      </c>
      <c r="E182" s="3" t="s">
        <v>2</v>
      </c>
      <c r="F182" s="9" t="str">
        <f>VLOOKUP(Tableau25[[#This Row],[PLACE QUIMPER]],PointsClassement[],2,FALSE)</f>
        <v xml:space="preserve"> </v>
      </c>
      <c r="G182" s="5" t="s">
        <v>2</v>
      </c>
      <c r="H182" s="9" t="str">
        <f>VLOOKUP(Tableau25[[#This Row],[PLACE RIEC]],PointsClassement[],2,FALSE)</f>
        <v xml:space="preserve"> </v>
      </c>
      <c r="I182" s="5" t="s">
        <v>2</v>
      </c>
      <c r="J182" s="9" t="str">
        <f>VLOOKUP(Tableau25[[#This Row],[PLACE QUIMPERLE]],PointsClassement[],2,FALSE)</f>
        <v xml:space="preserve"> </v>
      </c>
      <c r="K182" s="5" t="s">
        <v>2</v>
      </c>
      <c r="L182" s="9" t="str">
        <f>VLOOKUP(Tableau25[[#This Row],[PLACE ERGUE]],PointsClassement[],2,FALSE)</f>
        <v xml:space="preserve"> </v>
      </c>
      <c r="M182" s="5" t="s">
        <v>2</v>
      </c>
      <c r="N182" s="9" t="str">
        <f>VLOOKUP(Tableau25[[#This Row],[PLACE TREGUNC]],PointsClassement[],2,FALSE)</f>
        <v xml:space="preserve"> </v>
      </c>
      <c r="O182" s="5" t="s">
        <v>2</v>
      </c>
      <c r="P182" s="9" t="str">
        <f>VLOOKUP(Tableau25[[#This Row],[PLACE SCAER]],PointsClassement[],2,FALSE)</f>
        <v xml:space="preserve"> </v>
      </c>
      <c r="Q182" s="5" t="s">
        <v>2</v>
      </c>
      <c r="R182" s="9" t="str">
        <f>VLOOKUP(Tableau25[[#This Row],[PLACE GOUEZEC]],PointsClassement[],2,FALSE)</f>
        <v xml:space="preserve"> </v>
      </c>
      <c r="S182" s="7"/>
      <c r="T182" s="8">
        <f t="shared" si="5"/>
        <v>0</v>
      </c>
    </row>
    <row r="183" spans="1:20" x14ac:dyDescent="0.3">
      <c r="A183">
        <v>178</v>
      </c>
      <c r="E183" s="3" t="s">
        <v>2</v>
      </c>
      <c r="F183" s="9" t="str">
        <f>VLOOKUP(Tableau25[[#This Row],[PLACE QUIMPER]],PointsClassement[],2,FALSE)</f>
        <v xml:space="preserve"> </v>
      </c>
      <c r="G183" s="5" t="s">
        <v>2</v>
      </c>
      <c r="H183" s="9" t="str">
        <f>VLOOKUP(Tableau25[[#This Row],[PLACE RIEC]],PointsClassement[],2,FALSE)</f>
        <v xml:space="preserve"> </v>
      </c>
      <c r="I183" s="5" t="s">
        <v>2</v>
      </c>
      <c r="J183" s="9" t="str">
        <f>VLOOKUP(Tableau25[[#This Row],[PLACE QUIMPERLE]],PointsClassement[],2,FALSE)</f>
        <v xml:space="preserve"> </v>
      </c>
      <c r="K183" s="5" t="s">
        <v>2</v>
      </c>
      <c r="L183" s="9" t="str">
        <f>VLOOKUP(Tableau25[[#This Row],[PLACE ERGUE]],PointsClassement[],2,FALSE)</f>
        <v xml:space="preserve"> </v>
      </c>
      <c r="M183" s="5" t="s">
        <v>2</v>
      </c>
      <c r="N183" s="9" t="str">
        <f>VLOOKUP(Tableau25[[#This Row],[PLACE TREGUNC]],PointsClassement[],2,FALSE)</f>
        <v xml:space="preserve"> </v>
      </c>
      <c r="O183" s="5" t="s">
        <v>2</v>
      </c>
      <c r="P183" s="9" t="str">
        <f>VLOOKUP(Tableau25[[#This Row],[PLACE SCAER]],PointsClassement[],2,FALSE)</f>
        <v xml:space="preserve"> </v>
      </c>
      <c r="Q183" s="5" t="s">
        <v>2</v>
      </c>
      <c r="R183" s="9" t="str">
        <f>VLOOKUP(Tableau25[[#This Row],[PLACE GOUEZEC]],PointsClassement[],2,FALSE)</f>
        <v xml:space="preserve"> </v>
      </c>
      <c r="S183" s="7"/>
      <c r="T183" s="8">
        <f t="shared" si="5"/>
        <v>0</v>
      </c>
    </row>
    <row r="184" spans="1:20" x14ac:dyDescent="0.3">
      <c r="A184">
        <v>179</v>
      </c>
      <c r="E184" s="3" t="s">
        <v>2</v>
      </c>
      <c r="F184" s="9" t="str">
        <f>VLOOKUP(Tableau25[[#This Row],[PLACE QUIMPER]],PointsClassement[],2,FALSE)</f>
        <v xml:space="preserve"> </v>
      </c>
      <c r="G184" s="5" t="s">
        <v>2</v>
      </c>
      <c r="H184" s="9" t="str">
        <f>VLOOKUP(Tableau25[[#This Row],[PLACE RIEC]],PointsClassement[],2,FALSE)</f>
        <v xml:space="preserve"> </v>
      </c>
      <c r="I184" s="5" t="s">
        <v>2</v>
      </c>
      <c r="J184" s="9" t="str">
        <f>VLOOKUP(Tableau25[[#This Row],[PLACE QUIMPERLE]],PointsClassement[],2,FALSE)</f>
        <v xml:space="preserve"> </v>
      </c>
      <c r="K184" s="5" t="s">
        <v>2</v>
      </c>
      <c r="L184" s="9" t="str">
        <f>VLOOKUP(Tableau25[[#This Row],[PLACE ERGUE]],PointsClassement[],2,FALSE)</f>
        <v xml:space="preserve"> </v>
      </c>
      <c r="M184" s="5" t="s">
        <v>2</v>
      </c>
      <c r="N184" s="9" t="str">
        <f>VLOOKUP(Tableau25[[#This Row],[PLACE TREGUNC]],PointsClassement[],2,FALSE)</f>
        <v xml:space="preserve"> </v>
      </c>
      <c r="O184" s="5" t="s">
        <v>2</v>
      </c>
      <c r="P184" s="9" t="str">
        <f>VLOOKUP(Tableau25[[#This Row],[PLACE SCAER]],PointsClassement[],2,FALSE)</f>
        <v xml:space="preserve"> </v>
      </c>
      <c r="Q184" s="5" t="s">
        <v>2</v>
      </c>
      <c r="R184" s="9" t="str">
        <f>VLOOKUP(Tableau25[[#This Row],[PLACE GOUEZEC]],PointsClassement[],2,FALSE)</f>
        <v xml:space="preserve"> </v>
      </c>
      <c r="S184" s="7"/>
      <c r="T184" s="8">
        <f t="shared" si="5"/>
        <v>0</v>
      </c>
    </row>
    <row r="185" spans="1:20" x14ac:dyDescent="0.3">
      <c r="A185">
        <v>180</v>
      </c>
      <c r="E185" s="3" t="s">
        <v>2</v>
      </c>
      <c r="F185" s="9" t="str">
        <f>VLOOKUP(Tableau25[[#This Row],[PLACE QUIMPER]],PointsClassement[],2,FALSE)</f>
        <v xml:space="preserve"> </v>
      </c>
      <c r="G185" s="5" t="s">
        <v>2</v>
      </c>
      <c r="H185" s="9" t="str">
        <f>VLOOKUP(Tableau25[[#This Row],[PLACE RIEC]],PointsClassement[],2,FALSE)</f>
        <v xml:space="preserve"> </v>
      </c>
      <c r="I185" s="5" t="s">
        <v>2</v>
      </c>
      <c r="J185" s="9" t="str">
        <f>VLOOKUP(Tableau25[[#This Row],[PLACE QUIMPERLE]],PointsClassement[],2,FALSE)</f>
        <v xml:space="preserve"> </v>
      </c>
      <c r="K185" s="5" t="s">
        <v>2</v>
      </c>
      <c r="L185" s="9" t="str">
        <f>VLOOKUP(Tableau25[[#This Row],[PLACE ERGUE]],PointsClassement[],2,FALSE)</f>
        <v xml:space="preserve"> </v>
      </c>
      <c r="M185" s="5" t="s">
        <v>2</v>
      </c>
      <c r="N185" s="9" t="str">
        <f>VLOOKUP(Tableau25[[#This Row],[PLACE TREGUNC]],PointsClassement[],2,FALSE)</f>
        <v xml:space="preserve"> </v>
      </c>
      <c r="O185" s="5" t="s">
        <v>2</v>
      </c>
      <c r="P185" s="9" t="str">
        <f>VLOOKUP(Tableau25[[#This Row],[PLACE SCAER]],PointsClassement[],2,FALSE)</f>
        <v xml:space="preserve"> </v>
      </c>
      <c r="Q185" s="5" t="s">
        <v>2</v>
      </c>
      <c r="R185" s="9" t="str">
        <f>VLOOKUP(Tableau25[[#This Row],[PLACE GOUEZEC]],PointsClassement[],2,FALSE)</f>
        <v xml:space="preserve"> </v>
      </c>
      <c r="S185" s="7"/>
      <c r="T185" s="8">
        <f t="shared" si="5"/>
        <v>0</v>
      </c>
    </row>
    <row r="186" spans="1:20" x14ac:dyDescent="0.3">
      <c r="A186">
        <v>181</v>
      </c>
      <c r="E186" s="3" t="s">
        <v>2</v>
      </c>
      <c r="F186" s="9" t="str">
        <f>VLOOKUP(Tableau25[[#This Row],[PLACE QUIMPER]],PointsClassement[],2,FALSE)</f>
        <v xml:space="preserve"> </v>
      </c>
      <c r="G186" s="5" t="s">
        <v>2</v>
      </c>
      <c r="H186" s="9" t="str">
        <f>VLOOKUP(Tableau25[[#This Row],[PLACE RIEC]],PointsClassement[],2,FALSE)</f>
        <v xml:space="preserve"> </v>
      </c>
      <c r="I186" s="5" t="s">
        <v>2</v>
      </c>
      <c r="J186" s="9" t="str">
        <f>VLOOKUP(Tableau25[[#This Row],[PLACE QUIMPERLE]],PointsClassement[],2,FALSE)</f>
        <v xml:space="preserve"> </v>
      </c>
      <c r="K186" s="5" t="s">
        <v>2</v>
      </c>
      <c r="L186" s="9" t="str">
        <f>VLOOKUP(Tableau25[[#This Row],[PLACE ERGUE]],PointsClassement[],2,FALSE)</f>
        <v xml:space="preserve"> </v>
      </c>
      <c r="M186" s="5" t="s">
        <v>2</v>
      </c>
      <c r="N186" s="9" t="str">
        <f>VLOOKUP(Tableau25[[#This Row],[PLACE TREGUNC]],PointsClassement[],2,FALSE)</f>
        <v xml:space="preserve"> </v>
      </c>
      <c r="O186" s="5" t="s">
        <v>2</v>
      </c>
      <c r="P186" s="9" t="str">
        <f>VLOOKUP(Tableau25[[#This Row],[PLACE SCAER]],PointsClassement[],2,FALSE)</f>
        <v xml:space="preserve"> </v>
      </c>
      <c r="Q186" s="5" t="s">
        <v>2</v>
      </c>
      <c r="R186" s="9" t="str">
        <f>VLOOKUP(Tableau25[[#This Row],[PLACE GOUEZEC]],PointsClassement[],2,FALSE)</f>
        <v xml:space="preserve"> </v>
      </c>
      <c r="S186" s="7"/>
      <c r="T186" s="8">
        <f t="shared" si="5"/>
        <v>0</v>
      </c>
    </row>
    <row r="187" spans="1:20" x14ac:dyDescent="0.3">
      <c r="A187">
        <v>182</v>
      </c>
      <c r="E187" s="3" t="s">
        <v>2</v>
      </c>
      <c r="F187" s="9" t="str">
        <f>VLOOKUP(Tableau25[[#This Row],[PLACE QUIMPER]],PointsClassement[],2,FALSE)</f>
        <v xml:space="preserve"> </v>
      </c>
      <c r="G187" s="5" t="s">
        <v>2</v>
      </c>
      <c r="H187" s="9" t="str">
        <f>VLOOKUP(Tableau25[[#This Row],[PLACE RIEC]],PointsClassement[],2,FALSE)</f>
        <v xml:space="preserve"> </v>
      </c>
      <c r="I187" s="5" t="s">
        <v>2</v>
      </c>
      <c r="J187" s="9" t="str">
        <f>VLOOKUP(Tableau25[[#This Row],[PLACE QUIMPERLE]],PointsClassement[],2,FALSE)</f>
        <v xml:space="preserve"> </v>
      </c>
      <c r="K187" s="5" t="s">
        <v>2</v>
      </c>
      <c r="L187" s="9" t="str">
        <f>VLOOKUP(Tableau25[[#This Row],[PLACE ERGUE]],PointsClassement[],2,FALSE)</f>
        <v xml:space="preserve"> </v>
      </c>
      <c r="M187" s="5" t="s">
        <v>2</v>
      </c>
      <c r="N187" s="9" t="str">
        <f>VLOOKUP(Tableau25[[#This Row],[PLACE TREGUNC]],PointsClassement[],2,FALSE)</f>
        <v xml:space="preserve"> </v>
      </c>
      <c r="O187" s="5" t="s">
        <v>2</v>
      </c>
      <c r="P187" s="9" t="str">
        <f>VLOOKUP(Tableau25[[#This Row],[PLACE SCAER]],PointsClassement[],2,FALSE)</f>
        <v xml:space="preserve"> </v>
      </c>
      <c r="Q187" s="5" t="s">
        <v>2</v>
      </c>
      <c r="R187" s="9" t="str">
        <f>VLOOKUP(Tableau25[[#This Row],[PLACE GOUEZEC]],PointsClassement[],2,FALSE)</f>
        <v xml:space="preserve"> </v>
      </c>
      <c r="S187" s="7"/>
      <c r="T187" s="8">
        <f t="shared" si="5"/>
        <v>0</v>
      </c>
    </row>
    <row r="188" spans="1:20" x14ac:dyDescent="0.3">
      <c r="A188">
        <v>183</v>
      </c>
      <c r="E188" s="3" t="s">
        <v>2</v>
      </c>
      <c r="F188" s="9" t="str">
        <f>VLOOKUP(Tableau25[[#This Row],[PLACE QUIMPER]],PointsClassement[],2,FALSE)</f>
        <v xml:space="preserve"> </v>
      </c>
      <c r="G188" s="5" t="s">
        <v>2</v>
      </c>
      <c r="H188" s="9" t="str">
        <f>VLOOKUP(Tableau25[[#This Row],[PLACE RIEC]],PointsClassement[],2,FALSE)</f>
        <v xml:space="preserve"> </v>
      </c>
      <c r="I188" s="5" t="s">
        <v>2</v>
      </c>
      <c r="J188" s="9" t="str">
        <f>VLOOKUP(Tableau25[[#This Row],[PLACE QUIMPERLE]],PointsClassement[],2,FALSE)</f>
        <v xml:space="preserve"> </v>
      </c>
      <c r="K188" s="5" t="s">
        <v>2</v>
      </c>
      <c r="L188" s="9" t="str">
        <f>VLOOKUP(Tableau25[[#This Row],[PLACE ERGUE]],PointsClassement[],2,FALSE)</f>
        <v xml:space="preserve"> </v>
      </c>
      <c r="M188" s="5" t="s">
        <v>2</v>
      </c>
      <c r="N188" s="9" t="str">
        <f>VLOOKUP(Tableau25[[#This Row],[PLACE TREGUNC]],PointsClassement[],2,FALSE)</f>
        <v xml:space="preserve"> </v>
      </c>
      <c r="O188" s="5" t="s">
        <v>2</v>
      </c>
      <c r="P188" s="9" t="str">
        <f>VLOOKUP(Tableau25[[#This Row],[PLACE SCAER]],PointsClassement[],2,FALSE)</f>
        <v xml:space="preserve"> </v>
      </c>
      <c r="Q188" s="5" t="s">
        <v>2</v>
      </c>
      <c r="R188" s="9" t="str">
        <f>VLOOKUP(Tableau25[[#This Row],[PLACE GOUEZEC]],PointsClassement[],2,FALSE)</f>
        <v xml:space="preserve"> </v>
      </c>
      <c r="S188" s="7"/>
      <c r="T188" s="8">
        <f t="shared" si="5"/>
        <v>0</v>
      </c>
    </row>
    <row r="189" spans="1:20" x14ac:dyDescent="0.3">
      <c r="A189">
        <v>184</v>
      </c>
      <c r="E189" s="3" t="s">
        <v>2</v>
      </c>
      <c r="F189" s="9" t="str">
        <f>VLOOKUP(Tableau25[[#This Row],[PLACE QUIMPER]],PointsClassement[],2,FALSE)</f>
        <v xml:space="preserve"> </v>
      </c>
      <c r="G189" s="5" t="s">
        <v>2</v>
      </c>
      <c r="H189" s="9" t="str">
        <f>VLOOKUP(Tableau25[[#This Row],[PLACE RIEC]],PointsClassement[],2,FALSE)</f>
        <v xml:space="preserve"> </v>
      </c>
      <c r="I189" s="5" t="s">
        <v>2</v>
      </c>
      <c r="J189" s="9" t="str">
        <f>VLOOKUP(Tableau25[[#This Row],[PLACE QUIMPERLE]],PointsClassement[],2,FALSE)</f>
        <v xml:space="preserve"> </v>
      </c>
      <c r="K189" s="5" t="s">
        <v>2</v>
      </c>
      <c r="L189" s="9" t="str">
        <f>VLOOKUP(Tableau25[[#This Row],[PLACE ERGUE]],PointsClassement[],2,FALSE)</f>
        <v xml:space="preserve"> </v>
      </c>
      <c r="M189" s="5" t="s">
        <v>2</v>
      </c>
      <c r="N189" s="9" t="str">
        <f>VLOOKUP(Tableau25[[#This Row],[PLACE TREGUNC]],PointsClassement[],2,FALSE)</f>
        <v xml:space="preserve"> </v>
      </c>
      <c r="O189" s="5" t="s">
        <v>2</v>
      </c>
      <c r="P189" s="9" t="str">
        <f>VLOOKUP(Tableau25[[#This Row],[PLACE SCAER]],PointsClassement[],2,FALSE)</f>
        <v xml:space="preserve"> </v>
      </c>
      <c r="Q189" s="5" t="s">
        <v>2</v>
      </c>
      <c r="R189" s="9" t="str">
        <f>VLOOKUP(Tableau25[[#This Row],[PLACE GOUEZEC]],PointsClassement[],2,FALSE)</f>
        <v xml:space="preserve"> </v>
      </c>
      <c r="S189" s="7"/>
      <c r="T189" s="8">
        <f t="shared" si="5"/>
        <v>0</v>
      </c>
    </row>
    <row r="190" spans="1:20" x14ac:dyDescent="0.3">
      <c r="A190">
        <v>185</v>
      </c>
      <c r="E190" s="3" t="s">
        <v>2</v>
      </c>
      <c r="F190" s="9" t="str">
        <f>VLOOKUP(Tableau25[[#This Row],[PLACE QUIMPER]],PointsClassement[],2,FALSE)</f>
        <v xml:space="preserve"> </v>
      </c>
      <c r="G190" s="5" t="s">
        <v>2</v>
      </c>
      <c r="H190" s="9" t="str">
        <f>VLOOKUP(Tableau25[[#This Row],[PLACE RIEC]],PointsClassement[],2,FALSE)</f>
        <v xml:space="preserve"> </v>
      </c>
      <c r="I190" s="5" t="s">
        <v>2</v>
      </c>
      <c r="J190" s="9" t="str">
        <f>VLOOKUP(Tableau25[[#This Row],[PLACE QUIMPERLE]],PointsClassement[],2,FALSE)</f>
        <v xml:space="preserve"> </v>
      </c>
      <c r="K190" s="5" t="s">
        <v>2</v>
      </c>
      <c r="L190" s="9" t="str">
        <f>VLOOKUP(Tableau25[[#This Row],[PLACE ERGUE]],PointsClassement[],2,FALSE)</f>
        <v xml:space="preserve"> </v>
      </c>
      <c r="M190" s="5" t="s">
        <v>2</v>
      </c>
      <c r="N190" s="9" t="str">
        <f>VLOOKUP(Tableau25[[#This Row],[PLACE TREGUNC]],PointsClassement[],2,FALSE)</f>
        <v xml:space="preserve"> </v>
      </c>
      <c r="O190" s="5" t="s">
        <v>2</v>
      </c>
      <c r="P190" s="9" t="str">
        <f>VLOOKUP(Tableau25[[#This Row],[PLACE SCAER]],PointsClassement[],2,FALSE)</f>
        <v xml:space="preserve"> </v>
      </c>
      <c r="Q190" s="5" t="s">
        <v>2</v>
      </c>
      <c r="R190" s="9" t="str">
        <f>VLOOKUP(Tableau25[[#This Row],[PLACE GOUEZEC]],PointsClassement[],2,FALSE)</f>
        <v xml:space="preserve"> </v>
      </c>
      <c r="S190" s="7"/>
      <c r="T190" s="8">
        <f t="shared" si="5"/>
        <v>0</v>
      </c>
    </row>
    <row r="191" spans="1:20" x14ac:dyDescent="0.3">
      <c r="A191">
        <v>186</v>
      </c>
      <c r="E191" s="3" t="s">
        <v>2</v>
      </c>
      <c r="F191" s="9" t="str">
        <f>VLOOKUP(Tableau25[[#This Row],[PLACE QUIMPER]],PointsClassement[],2,FALSE)</f>
        <v xml:space="preserve"> </v>
      </c>
      <c r="G191" s="5" t="s">
        <v>2</v>
      </c>
      <c r="H191" s="9" t="str">
        <f>VLOOKUP(Tableau25[[#This Row],[PLACE RIEC]],PointsClassement[],2,FALSE)</f>
        <v xml:space="preserve"> </v>
      </c>
      <c r="I191" s="5" t="s">
        <v>2</v>
      </c>
      <c r="J191" s="9" t="str">
        <f>VLOOKUP(Tableau25[[#This Row],[PLACE QUIMPERLE]],PointsClassement[],2,FALSE)</f>
        <v xml:space="preserve"> </v>
      </c>
      <c r="K191" s="5" t="s">
        <v>2</v>
      </c>
      <c r="L191" s="9" t="str">
        <f>VLOOKUP(Tableau25[[#This Row],[PLACE ERGUE]],PointsClassement[],2,FALSE)</f>
        <v xml:space="preserve"> </v>
      </c>
      <c r="M191" s="5" t="s">
        <v>2</v>
      </c>
      <c r="N191" s="9" t="str">
        <f>VLOOKUP(Tableau25[[#This Row],[PLACE TREGUNC]],PointsClassement[],2,FALSE)</f>
        <v xml:space="preserve"> </v>
      </c>
      <c r="O191" s="5" t="s">
        <v>2</v>
      </c>
      <c r="P191" s="9" t="str">
        <f>VLOOKUP(Tableau25[[#This Row],[PLACE SCAER]],PointsClassement[],2,FALSE)</f>
        <v xml:space="preserve"> </v>
      </c>
      <c r="Q191" s="5" t="s">
        <v>2</v>
      </c>
      <c r="R191" s="9" t="str">
        <f>VLOOKUP(Tableau25[[#This Row],[PLACE GOUEZEC]],PointsClassement[],2,FALSE)</f>
        <v xml:space="preserve"> </v>
      </c>
      <c r="S191" s="7"/>
      <c r="T191" s="8">
        <f t="shared" si="5"/>
        <v>0</v>
      </c>
    </row>
    <row r="192" spans="1:20" x14ac:dyDescent="0.3">
      <c r="A192">
        <v>187</v>
      </c>
      <c r="E192" s="3" t="s">
        <v>2</v>
      </c>
      <c r="F192" s="9" t="str">
        <f>VLOOKUP(Tableau25[[#This Row],[PLACE QUIMPER]],PointsClassement[],2,FALSE)</f>
        <v xml:space="preserve"> </v>
      </c>
      <c r="G192" s="5" t="s">
        <v>2</v>
      </c>
      <c r="H192" s="9" t="str">
        <f>VLOOKUP(Tableau25[[#This Row],[PLACE RIEC]],PointsClassement[],2,FALSE)</f>
        <v xml:space="preserve"> </v>
      </c>
      <c r="I192" s="5" t="s">
        <v>2</v>
      </c>
      <c r="J192" s="9" t="str">
        <f>VLOOKUP(Tableau25[[#This Row],[PLACE QUIMPERLE]],PointsClassement[],2,FALSE)</f>
        <v xml:space="preserve"> </v>
      </c>
      <c r="K192" s="5" t="s">
        <v>2</v>
      </c>
      <c r="L192" s="9" t="str">
        <f>VLOOKUP(Tableau25[[#This Row],[PLACE ERGUE]],PointsClassement[],2,FALSE)</f>
        <v xml:space="preserve"> </v>
      </c>
      <c r="M192" s="5" t="s">
        <v>2</v>
      </c>
      <c r="N192" s="9" t="str">
        <f>VLOOKUP(Tableau25[[#This Row],[PLACE TREGUNC]],PointsClassement[],2,FALSE)</f>
        <v xml:space="preserve"> </v>
      </c>
      <c r="O192" s="5" t="s">
        <v>2</v>
      </c>
      <c r="P192" s="9" t="str">
        <f>VLOOKUP(Tableau25[[#This Row],[PLACE SCAER]],PointsClassement[],2,FALSE)</f>
        <v xml:space="preserve"> </v>
      </c>
      <c r="Q192" s="5" t="s">
        <v>2</v>
      </c>
      <c r="R192" s="9" t="str">
        <f>VLOOKUP(Tableau25[[#This Row],[PLACE GOUEZEC]],PointsClassement[],2,FALSE)</f>
        <v xml:space="preserve"> </v>
      </c>
      <c r="S192" s="7"/>
      <c r="T192" s="8">
        <f t="shared" si="5"/>
        <v>0</v>
      </c>
    </row>
    <row r="193" spans="1:20" x14ac:dyDescent="0.3">
      <c r="A193">
        <v>188</v>
      </c>
      <c r="E193" s="3" t="s">
        <v>2</v>
      </c>
      <c r="F193" s="9" t="str">
        <f>VLOOKUP(Tableau25[[#This Row],[PLACE QUIMPER]],PointsClassement[],2,FALSE)</f>
        <v xml:space="preserve"> </v>
      </c>
      <c r="G193" s="5" t="s">
        <v>2</v>
      </c>
      <c r="H193" s="9" t="str">
        <f>VLOOKUP(Tableau25[[#This Row],[PLACE RIEC]],PointsClassement[],2,FALSE)</f>
        <v xml:space="preserve"> </v>
      </c>
      <c r="I193" s="5" t="s">
        <v>2</v>
      </c>
      <c r="J193" s="9" t="str">
        <f>VLOOKUP(Tableau25[[#This Row],[PLACE QUIMPERLE]],PointsClassement[],2,FALSE)</f>
        <v xml:space="preserve"> </v>
      </c>
      <c r="K193" s="5" t="s">
        <v>2</v>
      </c>
      <c r="L193" s="9" t="str">
        <f>VLOOKUP(Tableau25[[#This Row],[PLACE ERGUE]],PointsClassement[],2,FALSE)</f>
        <v xml:space="preserve"> </v>
      </c>
      <c r="M193" s="5" t="s">
        <v>2</v>
      </c>
      <c r="N193" s="9" t="str">
        <f>VLOOKUP(Tableau25[[#This Row],[PLACE TREGUNC]],PointsClassement[],2,FALSE)</f>
        <v xml:space="preserve"> </v>
      </c>
      <c r="O193" s="5" t="s">
        <v>2</v>
      </c>
      <c r="P193" s="9" t="str">
        <f>VLOOKUP(Tableau25[[#This Row],[PLACE SCAER]],PointsClassement[],2,FALSE)</f>
        <v xml:space="preserve"> </v>
      </c>
      <c r="Q193" s="5" t="s">
        <v>2</v>
      </c>
      <c r="R193" s="9" t="str">
        <f>VLOOKUP(Tableau25[[#This Row],[PLACE GOUEZEC]],PointsClassement[],2,FALSE)</f>
        <v xml:space="preserve"> </v>
      </c>
      <c r="S193" s="7"/>
      <c r="T193" s="8">
        <f t="shared" si="5"/>
        <v>0</v>
      </c>
    </row>
    <row r="194" spans="1:20" x14ac:dyDescent="0.3">
      <c r="A194">
        <v>189</v>
      </c>
      <c r="E194" s="3" t="s">
        <v>2</v>
      </c>
      <c r="F194" s="9" t="str">
        <f>VLOOKUP(Tableau25[[#This Row],[PLACE QUIMPER]],PointsClassement[],2,FALSE)</f>
        <v xml:space="preserve"> </v>
      </c>
      <c r="G194" s="5" t="s">
        <v>2</v>
      </c>
      <c r="H194" s="9" t="str">
        <f>VLOOKUP(Tableau25[[#This Row],[PLACE RIEC]],PointsClassement[],2,FALSE)</f>
        <v xml:space="preserve"> </v>
      </c>
      <c r="I194" s="5" t="s">
        <v>2</v>
      </c>
      <c r="J194" s="9" t="str">
        <f>VLOOKUP(Tableau25[[#This Row],[PLACE QUIMPERLE]],PointsClassement[],2,FALSE)</f>
        <v xml:space="preserve"> </v>
      </c>
      <c r="K194" s="5" t="s">
        <v>2</v>
      </c>
      <c r="L194" s="9" t="str">
        <f>VLOOKUP(Tableau25[[#This Row],[PLACE ERGUE]],PointsClassement[],2,FALSE)</f>
        <v xml:space="preserve"> </v>
      </c>
      <c r="M194" s="5" t="s">
        <v>2</v>
      </c>
      <c r="N194" s="9" t="str">
        <f>VLOOKUP(Tableau25[[#This Row],[PLACE TREGUNC]],PointsClassement[],2,FALSE)</f>
        <v xml:space="preserve"> </v>
      </c>
      <c r="O194" s="5" t="s">
        <v>2</v>
      </c>
      <c r="P194" s="9" t="str">
        <f>VLOOKUP(Tableau25[[#This Row],[PLACE SCAER]],PointsClassement[],2,FALSE)</f>
        <v xml:space="preserve"> </v>
      </c>
      <c r="Q194" s="5" t="s">
        <v>2</v>
      </c>
      <c r="R194" s="9" t="str">
        <f>VLOOKUP(Tableau25[[#This Row],[PLACE GOUEZEC]],PointsClassement[],2,FALSE)</f>
        <v xml:space="preserve"> </v>
      </c>
      <c r="S194" s="7"/>
      <c r="T194" s="8">
        <f t="shared" si="5"/>
        <v>0</v>
      </c>
    </row>
    <row r="195" spans="1:20" x14ac:dyDescent="0.3">
      <c r="A195">
        <v>190</v>
      </c>
      <c r="E195" s="3" t="s">
        <v>2</v>
      </c>
      <c r="F195" s="9" t="str">
        <f>VLOOKUP(Tableau25[[#This Row],[PLACE QUIMPER]],PointsClassement[],2,FALSE)</f>
        <v xml:space="preserve"> </v>
      </c>
      <c r="G195" s="5" t="s">
        <v>2</v>
      </c>
      <c r="H195" s="9" t="str">
        <f>VLOOKUP(Tableau25[[#This Row],[PLACE RIEC]],PointsClassement[],2,FALSE)</f>
        <v xml:space="preserve"> </v>
      </c>
      <c r="I195" s="5" t="s">
        <v>2</v>
      </c>
      <c r="J195" s="9" t="str">
        <f>VLOOKUP(Tableau25[[#This Row],[PLACE QUIMPERLE]],PointsClassement[],2,FALSE)</f>
        <v xml:space="preserve"> </v>
      </c>
      <c r="K195" s="5" t="s">
        <v>2</v>
      </c>
      <c r="L195" s="9" t="str">
        <f>VLOOKUP(Tableau25[[#This Row],[PLACE ERGUE]],PointsClassement[],2,FALSE)</f>
        <v xml:space="preserve"> </v>
      </c>
      <c r="M195" s="5" t="s">
        <v>2</v>
      </c>
      <c r="N195" s="9" t="str">
        <f>VLOOKUP(Tableau25[[#This Row],[PLACE TREGUNC]],PointsClassement[],2,FALSE)</f>
        <v xml:space="preserve"> </v>
      </c>
      <c r="O195" s="5" t="s">
        <v>2</v>
      </c>
      <c r="P195" s="9" t="str">
        <f>VLOOKUP(Tableau25[[#This Row],[PLACE SCAER]],PointsClassement[],2,FALSE)</f>
        <v xml:space="preserve"> </v>
      </c>
      <c r="Q195" s="5" t="s">
        <v>2</v>
      </c>
      <c r="R195" s="9" t="str">
        <f>VLOOKUP(Tableau25[[#This Row],[PLACE GOUEZEC]],PointsClassement[],2,FALSE)</f>
        <v xml:space="preserve"> </v>
      </c>
      <c r="S195" s="7"/>
      <c r="T195" s="8">
        <f t="shared" si="5"/>
        <v>0</v>
      </c>
    </row>
    <row r="196" spans="1:20" x14ac:dyDescent="0.3">
      <c r="A196">
        <v>191</v>
      </c>
      <c r="E196" s="3" t="s">
        <v>2</v>
      </c>
      <c r="F196" s="9" t="str">
        <f>VLOOKUP(Tableau25[[#This Row],[PLACE QUIMPER]],PointsClassement[],2,FALSE)</f>
        <v xml:space="preserve"> </v>
      </c>
      <c r="G196" s="5" t="s">
        <v>2</v>
      </c>
      <c r="H196" s="9" t="str">
        <f>VLOOKUP(Tableau25[[#This Row],[PLACE RIEC]],PointsClassement[],2,FALSE)</f>
        <v xml:space="preserve"> </v>
      </c>
      <c r="I196" s="5" t="s">
        <v>2</v>
      </c>
      <c r="J196" s="9" t="str">
        <f>VLOOKUP(Tableau25[[#This Row],[PLACE QUIMPERLE]],PointsClassement[],2,FALSE)</f>
        <v xml:space="preserve"> </v>
      </c>
      <c r="K196" s="5" t="s">
        <v>2</v>
      </c>
      <c r="L196" s="9" t="str">
        <f>VLOOKUP(Tableau25[[#This Row],[PLACE ERGUE]],PointsClassement[],2,FALSE)</f>
        <v xml:space="preserve"> </v>
      </c>
      <c r="M196" s="5" t="s">
        <v>2</v>
      </c>
      <c r="N196" s="9" t="str">
        <f>VLOOKUP(Tableau25[[#This Row],[PLACE TREGUNC]],PointsClassement[],2,FALSE)</f>
        <v xml:space="preserve"> </v>
      </c>
      <c r="O196" s="5" t="s">
        <v>2</v>
      </c>
      <c r="P196" s="9" t="str">
        <f>VLOOKUP(Tableau25[[#This Row],[PLACE SCAER]],PointsClassement[],2,FALSE)</f>
        <v xml:space="preserve"> </v>
      </c>
      <c r="Q196" s="5" t="s">
        <v>2</v>
      </c>
      <c r="R196" s="9" t="str">
        <f>VLOOKUP(Tableau25[[#This Row],[PLACE GOUEZEC]],PointsClassement[],2,FALSE)</f>
        <v xml:space="preserve"> </v>
      </c>
      <c r="S196" s="7"/>
      <c r="T196" s="8">
        <f t="shared" si="5"/>
        <v>0</v>
      </c>
    </row>
    <row r="197" spans="1:20" x14ac:dyDescent="0.3">
      <c r="A197">
        <v>192</v>
      </c>
      <c r="E197" s="3" t="s">
        <v>2</v>
      </c>
      <c r="F197" s="9" t="str">
        <f>VLOOKUP(Tableau25[[#This Row],[PLACE QUIMPER]],PointsClassement[],2,FALSE)</f>
        <v xml:space="preserve"> </v>
      </c>
      <c r="G197" s="5" t="s">
        <v>2</v>
      </c>
      <c r="H197" s="9" t="str">
        <f>VLOOKUP(Tableau25[[#This Row],[PLACE RIEC]],PointsClassement[],2,FALSE)</f>
        <v xml:space="preserve"> </v>
      </c>
      <c r="I197" s="5" t="s">
        <v>2</v>
      </c>
      <c r="J197" s="9" t="str">
        <f>VLOOKUP(Tableau25[[#This Row],[PLACE QUIMPERLE]],PointsClassement[],2,FALSE)</f>
        <v xml:space="preserve"> </v>
      </c>
      <c r="K197" s="5" t="s">
        <v>2</v>
      </c>
      <c r="L197" s="9" t="str">
        <f>VLOOKUP(Tableau25[[#This Row],[PLACE ERGUE]],PointsClassement[],2,FALSE)</f>
        <v xml:space="preserve"> </v>
      </c>
      <c r="M197" s="5" t="s">
        <v>2</v>
      </c>
      <c r="N197" s="9" t="str">
        <f>VLOOKUP(Tableau25[[#This Row],[PLACE TREGUNC]],PointsClassement[],2,FALSE)</f>
        <v xml:space="preserve"> </v>
      </c>
      <c r="O197" s="5" t="s">
        <v>2</v>
      </c>
      <c r="P197" s="9" t="str">
        <f>VLOOKUP(Tableau25[[#This Row],[PLACE SCAER]],PointsClassement[],2,FALSE)</f>
        <v xml:space="preserve"> </v>
      </c>
      <c r="Q197" s="5" t="s">
        <v>2</v>
      </c>
      <c r="R197" s="9" t="str">
        <f>VLOOKUP(Tableau25[[#This Row],[PLACE GOUEZEC]],PointsClassement[],2,FALSE)</f>
        <v xml:space="preserve"> </v>
      </c>
      <c r="S197" s="7"/>
      <c r="T197" s="8">
        <f t="shared" si="5"/>
        <v>0</v>
      </c>
    </row>
    <row r="198" spans="1:20" x14ac:dyDescent="0.3">
      <c r="A198">
        <v>193</v>
      </c>
      <c r="E198" s="3" t="s">
        <v>2</v>
      </c>
      <c r="F198" s="9" t="str">
        <f>VLOOKUP(Tableau25[[#This Row],[PLACE QUIMPER]],PointsClassement[],2,FALSE)</f>
        <v xml:space="preserve"> </v>
      </c>
      <c r="G198" s="5" t="s">
        <v>2</v>
      </c>
      <c r="H198" s="9" t="str">
        <f>VLOOKUP(Tableau25[[#This Row],[PLACE RIEC]],PointsClassement[],2,FALSE)</f>
        <v xml:space="preserve"> </v>
      </c>
      <c r="I198" s="5" t="s">
        <v>2</v>
      </c>
      <c r="J198" s="9" t="str">
        <f>VLOOKUP(Tableau25[[#This Row],[PLACE QUIMPERLE]],PointsClassement[],2,FALSE)</f>
        <v xml:space="preserve"> </v>
      </c>
      <c r="K198" s="5" t="s">
        <v>2</v>
      </c>
      <c r="L198" s="9" t="str">
        <f>VLOOKUP(Tableau25[[#This Row],[PLACE ERGUE]],PointsClassement[],2,FALSE)</f>
        <v xml:space="preserve"> </v>
      </c>
      <c r="M198" s="5" t="s">
        <v>2</v>
      </c>
      <c r="N198" s="9" t="str">
        <f>VLOOKUP(Tableau25[[#This Row],[PLACE TREGUNC]],PointsClassement[],2,FALSE)</f>
        <v xml:space="preserve"> </v>
      </c>
      <c r="O198" s="5" t="s">
        <v>2</v>
      </c>
      <c r="P198" s="9" t="str">
        <f>VLOOKUP(Tableau25[[#This Row],[PLACE SCAER]],PointsClassement[],2,FALSE)</f>
        <v xml:space="preserve"> </v>
      </c>
      <c r="Q198" s="5" t="s">
        <v>2</v>
      </c>
      <c r="R198" s="9" t="str">
        <f>VLOOKUP(Tableau25[[#This Row],[PLACE GOUEZEC]],PointsClassement[],2,FALSE)</f>
        <v xml:space="preserve"> </v>
      </c>
      <c r="S198" s="7"/>
      <c r="T198" s="8">
        <f t="shared" ref="T198:T229" si="6">SUM(F198,H198,J198,L198,N198,P198,R198,S198)</f>
        <v>0</v>
      </c>
    </row>
    <row r="199" spans="1:20" x14ac:dyDescent="0.3">
      <c r="A199">
        <v>194</v>
      </c>
    </row>
    <row r="200" spans="1:20" x14ac:dyDescent="0.3">
      <c r="A200">
        <v>195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pageSetUpPr fitToPage="1"/>
  </sheetPr>
  <dimension ref="A1:T55"/>
  <sheetViews>
    <sheetView workbookViewId="0">
      <selection activeCell="G17" sqref="G17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32</v>
      </c>
    </row>
    <row r="3" spans="1:20" ht="21" x14ac:dyDescent="0.4">
      <c r="B3" s="2" t="s">
        <v>31</v>
      </c>
    </row>
    <row r="4" spans="1:20" x14ac:dyDescent="0.3">
      <c r="E4" s="34" t="s">
        <v>5</v>
      </c>
      <c r="F4" s="34"/>
      <c r="G4" s="34" t="s">
        <v>6</v>
      </c>
      <c r="H4" s="34"/>
      <c r="I4" s="34" t="s">
        <v>7</v>
      </c>
      <c r="J4" s="34"/>
      <c r="K4" s="34" t="s">
        <v>8</v>
      </c>
      <c r="L4" s="34"/>
      <c r="M4" s="34" t="s">
        <v>9</v>
      </c>
      <c r="N4" s="34"/>
      <c r="O4" s="34" t="s">
        <v>10</v>
      </c>
      <c r="P4" s="34"/>
      <c r="Q4" s="34" t="s">
        <v>11</v>
      </c>
      <c r="R4" s="34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120</v>
      </c>
      <c r="C6" t="s">
        <v>121</v>
      </c>
      <c r="D6" t="s">
        <v>114</v>
      </c>
      <c r="E6" s="3">
        <v>1</v>
      </c>
      <c r="F6" s="9">
        <f>VLOOKUP(Tableau256[[#This Row],[PLACE QUIMPER]],PointsClassement[],2,FALSE)</f>
        <v>100</v>
      </c>
      <c r="G6" s="5">
        <v>2</v>
      </c>
      <c r="H6" s="9">
        <f>VLOOKUP(Tableau256[[#This Row],[PLACE RIEC]],PointsClassement[],2,FALSE)</f>
        <v>95</v>
      </c>
      <c r="I6" s="5">
        <v>2</v>
      </c>
      <c r="J6" s="9">
        <f>VLOOKUP(Tableau256[[#This Row],[PLACE QUIMPERLE]],PointsClassement[],2,FALSE)</f>
        <v>95</v>
      </c>
      <c r="K6" s="5">
        <v>3</v>
      </c>
      <c r="L6" s="9">
        <f>VLOOKUP(Tableau256[[#This Row],[PLACE ERGUE]],PointsClassement[],2,FALSE)</f>
        <v>90</v>
      </c>
      <c r="M6" s="5">
        <v>1</v>
      </c>
      <c r="N6" s="9">
        <f>VLOOKUP(Tableau256[[#This Row],[PLACE TREGUNC]],PointsClassement[],2,FALSE)</f>
        <v>100</v>
      </c>
      <c r="O6" s="5" t="s">
        <v>2</v>
      </c>
      <c r="P6" s="9" t="str">
        <f>VLOOKUP(Tableau256[[#This Row],[PLACE SCAER]],PointsClassement[],2,FALSE)</f>
        <v xml:space="preserve"> </v>
      </c>
      <c r="Q6" s="5" t="s">
        <v>2</v>
      </c>
      <c r="R6" s="9" t="str">
        <f>VLOOKUP(Tableau256[[#This Row],[PLACE GOUEZEC]],PointsClassement[],2,FALSE)</f>
        <v xml:space="preserve"> </v>
      </c>
      <c r="S6" s="7"/>
      <c r="T6" s="8">
        <f t="shared" ref="T6:T37" si="0">SUM(F6,H6,J6,L6,N6,P6,R6,S6)</f>
        <v>480</v>
      </c>
    </row>
    <row r="7" spans="1:20" x14ac:dyDescent="0.3">
      <c r="A7">
        <v>2</v>
      </c>
      <c r="B7" t="s">
        <v>128</v>
      </c>
      <c r="C7" t="s">
        <v>129</v>
      </c>
      <c r="D7" t="s">
        <v>98</v>
      </c>
      <c r="E7" s="3">
        <v>3</v>
      </c>
      <c r="F7" s="9">
        <f>VLOOKUP(Tableau256[[#This Row],[PLACE QUIMPER]],PointsClassement[],2,FALSE)</f>
        <v>90</v>
      </c>
      <c r="G7" s="5">
        <v>3</v>
      </c>
      <c r="H7" s="9">
        <f>VLOOKUP(Tableau256[[#This Row],[PLACE RIEC]],PointsClassement[],2,FALSE)</f>
        <v>90</v>
      </c>
      <c r="I7" s="5">
        <v>3</v>
      </c>
      <c r="J7" s="9">
        <f>VLOOKUP(Tableau256[[#This Row],[PLACE QUIMPERLE]],PointsClassement[],2,FALSE)</f>
        <v>90</v>
      </c>
      <c r="K7" s="5">
        <v>6</v>
      </c>
      <c r="L7" s="9">
        <f>VLOOKUP(Tableau256[[#This Row],[PLACE ERGUE]],PointsClassement[],2,FALSE)</f>
        <v>75</v>
      </c>
      <c r="M7" s="5">
        <v>3</v>
      </c>
      <c r="N7" s="9">
        <f>VLOOKUP(Tableau256[[#This Row],[PLACE TREGUNC]],PointsClassement[],2,FALSE)</f>
        <v>90</v>
      </c>
      <c r="O7" s="5" t="s">
        <v>2</v>
      </c>
      <c r="P7" s="9" t="str">
        <f>VLOOKUP(Tableau256[[#This Row],[PLACE SCAER]],PointsClassement[],2,FALSE)</f>
        <v xml:space="preserve"> </v>
      </c>
      <c r="Q7" s="5" t="s">
        <v>2</v>
      </c>
      <c r="R7" s="9" t="str">
        <f>VLOOKUP(Tableau256[[#This Row],[PLACE GOUEZEC]],PointsClassement[],2,FALSE)</f>
        <v xml:space="preserve"> </v>
      </c>
      <c r="S7" s="7"/>
      <c r="T7" s="8">
        <f t="shared" si="0"/>
        <v>435</v>
      </c>
    </row>
    <row r="8" spans="1:20" x14ac:dyDescent="0.3">
      <c r="A8">
        <v>3</v>
      </c>
      <c r="B8" t="s">
        <v>130</v>
      </c>
      <c r="C8" t="s">
        <v>131</v>
      </c>
      <c r="D8" t="s">
        <v>127</v>
      </c>
      <c r="E8" s="3">
        <v>4</v>
      </c>
      <c r="F8" s="9">
        <f>VLOOKUP(Tableau256[[#This Row],[PLACE QUIMPER]],PointsClassement[],2,FALSE)</f>
        <v>85</v>
      </c>
      <c r="G8" s="5">
        <v>4</v>
      </c>
      <c r="H8" s="9">
        <f>VLOOKUP(Tableau256[[#This Row],[PLACE RIEC]],PointsClassement[],2,FALSE)</f>
        <v>85</v>
      </c>
      <c r="I8" s="5" t="s">
        <v>2</v>
      </c>
      <c r="J8" s="9" t="str">
        <f>VLOOKUP(Tableau256[[#This Row],[PLACE QUIMPERLE]],PointsClassement[],2,FALSE)</f>
        <v xml:space="preserve"> </v>
      </c>
      <c r="K8" s="5">
        <v>7</v>
      </c>
      <c r="L8" s="9">
        <f>VLOOKUP(Tableau256[[#This Row],[PLACE ERGUE]],PointsClassement[],2,FALSE)</f>
        <v>70</v>
      </c>
      <c r="M8" s="5">
        <v>4</v>
      </c>
      <c r="N8" s="9">
        <f>VLOOKUP(Tableau256[[#This Row],[PLACE TREGUNC]],PointsClassement[],2,FALSE)</f>
        <v>85</v>
      </c>
      <c r="O8" s="5" t="s">
        <v>2</v>
      </c>
      <c r="P8" s="9" t="str">
        <f>VLOOKUP(Tableau256[[#This Row],[PLACE SCAER]],PointsClassement[],2,FALSE)</f>
        <v xml:space="preserve"> </v>
      </c>
      <c r="Q8" s="5" t="s">
        <v>2</v>
      </c>
      <c r="R8" s="9" t="str">
        <f>VLOOKUP(Tableau256[[#This Row],[PLACE GOUEZEC]],PointsClassement[],2,FALSE)</f>
        <v xml:space="preserve"> </v>
      </c>
      <c r="S8" s="7">
        <v>0</v>
      </c>
      <c r="T8" s="8">
        <f t="shared" si="0"/>
        <v>325</v>
      </c>
    </row>
    <row r="9" spans="1:20" x14ac:dyDescent="0.3">
      <c r="A9">
        <v>4</v>
      </c>
      <c r="B9" t="s">
        <v>393</v>
      </c>
      <c r="C9" t="s">
        <v>394</v>
      </c>
      <c r="D9" t="s">
        <v>89</v>
      </c>
      <c r="E9" s="3" t="s">
        <v>2</v>
      </c>
      <c r="F9" s="9" t="str">
        <f>VLOOKUP(Tableau256[[#This Row],[PLACE QUIMPER]],PointsClassement[],2,FALSE)</f>
        <v xml:space="preserve"> </v>
      </c>
      <c r="G9" s="5">
        <v>1</v>
      </c>
      <c r="H9" s="9">
        <f>VLOOKUP(Tableau256[[#This Row],[PLACE RIEC]],PointsClassement[],2,FALSE)</f>
        <v>100</v>
      </c>
      <c r="I9" s="5">
        <v>1</v>
      </c>
      <c r="J9" s="9">
        <f>VLOOKUP(Tableau256[[#This Row],[PLACE QUIMPERLE]],PointsClassement[],2,FALSE)</f>
        <v>100</v>
      </c>
      <c r="K9" s="5">
        <v>1</v>
      </c>
      <c r="L9" s="9">
        <f>VLOOKUP(Tableau256[[#This Row],[PLACE ERGUE]],PointsClassement[],2,FALSE)</f>
        <v>100</v>
      </c>
      <c r="M9" s="5" t="s">
        <v>2</v>
      </c>
      <c r="N9" s="9" t="str">
        <f>VLOOKUP(Tableau256[[#This Row],[PLACE TREGUNC]],PointsClassement[],2,FALSE)</f>
        <v xml:space="preserve"> </v>
      </c>
      <c r="O9" s="5" t="s">
        <v>2</v>
      </c>
      <c r="P9" s="9" t="str">
        <f>VLOOKUP(Tableau256[[#This Row],[PLACE SCAER]],PointsClassement[],2,FALSE)</f>
        <v xml:space="preserve"> </v>
      </c>
      <c r="Q9" s="5" t="s">
        <v>2</v>
      </c>
      <c r="R9" s="9" t="str">
        <f>VLOOKUP(Tableau256[[#This Row],[PLACE GOUEZEC]],PointsClassement[],2,FALSE)</f>
        <v xml:space="preserve"> </v>
      </c>
      <c r="S9" s="7">
        <v>0</v>
      </c>
      <c r="T9" s="8">
        <f t="shared" si="0"/>
        <v>300</v>
      </c>
    </row>
    <row r="10" spans="1:20" x14ac:dyDescent="0.3">
      <c r="A10">
        <v>5</v>
      </c>
      <c r="B10" t="s">
        <v>115</v>
      </c>
      <c r="C10" t="s">
        <v>116</v>
      </c>
      <c r="D10" t="s">
        <v>77</v>
      </c>
      <c r="E10" s="3">
        <v>2</v>
      </c>
      <c r="F10" s="9">
        <f>VLOOKUP(Tableau256[[#This Row],[PLACE QUIMPER]],PointsClassement[],2,FALSE)</f>
        <v>95</v>
      </c>
      <c r="G10" s="5" t="s">
        <v>2</v>
      </c>
      <c r="H10" s="9" t="str">
        <f>VLOOKUP(Tableau256[[#This Row],[PLACE RIEC]],PointsClassement[],2,FALSE)</f>
        <v xml:space="preserve"> </v>
      </c>
      <c r="I10" s="5" t="s">
        <v>3</v>
      </c>
      <c r="J10" s="9">
        <f>VLOOKUP(Tableau256[[#This Row],[PLACE QUIMPERLE]],PointsClassement[],2,FALSE)</f>
        <v>5</v>
      </c>
      <c r="K10" s="5">
        <v>4</v>
      </c>
      <c r="L10" s="9">
        <f>VLOOKUP(Tableau256[[#This Row],[PLACE ERGUE]],PointsClassement[],2,FALSE)</f>
        <v>85</v>
      </c>
      <c r="M10" s="5">
        <v>2</v>
      </c>
      <c r="N10" s="9">
        <f>VLOOKUP(Tableau256[[#This Row],[PLACE TREGUNC]],PointsClassement[],2,FALSE)</f>
        <v>95</v>
      </c>
      <c r="O10" s="5" t="s">
        <v>2</v>
      </c>
      <c r="P10" s="9" t="str">
        <f>VLOOKUP(Tableau256[[#This Row],[PLACE SCAER]],PointsClassement[],2,FALSE)</f>
        <v xml:space="preserve"> </v>
      </c>
      <c r="Q10" s="5" t="s">
        <v>2</v>
      </c>
      <c r="R10" s="9" t="str">
        <f>VLOOKUP(Tableau256[[#This Row],[PLACE GOUEZEC]],PointsClassement[],2,FALSE)</f>
        <v xml:space="preserve"> </v>
      </c>
      <c r="S10" s="7">
        <v>0</v>
      </c>
      <c r="T10" s="8">
        <f t="shared" si="0"/>
        <v>280</v>
      </c>
    </row>
    <row r="11" spans="1:20" x14ac:dyDescent="0.3">
      <c r="A11">
        <v>6</v>
      </c>
      <c r="B11" t="s">
        <v>119</v>
      </c>
      <c r="C11" t="s">
        <v>586</v>
      </c>
      <c r="D11" t="s">
        <v>74</v>
      </c>
      <c r="E11" s="29">
        <v>6</v>
      </c>
      <c r="F11" s="27">
        <f>VLOOKUP(Tableau256[[#This Row],[PLACE QUIMPER]],PointsClassement[],2,FALSE)</f>
        <v>75</v>
      </c>
      <c r="G11" s="30" t="s">
        <v>2</v>
      </c>
      <c r="H11" s="27" t="str">
        <f>VLOOKUP(Tableau256[[#This Row],[PLACE RIEC]],PointsClassement[],2,FALSE)</f>
        <v xml:space="preserve"> </v>
      </c>
      <c r="I11" s="30" t="s">
        <v>2</v>
      </c>
      <c r="J11" s="27" t="str">
        <f>VLOOKUP(Tableau256[[#This Row],[PLACE QUIMPERLE]],PointsClassement[],2,FALSE)</f>
        <v xml:space="preserve"> </v>
      </c>
      <c r="K11" s="30">
        <v>5</v>
      </c>
      <c r="L11" s="27">
        <f>VLOOKUP(Tableau256[[#This Row],[PLACE ERGUE]],PointsClassement[],2,FALSE)</f>
        <v>80</v>
      </c>
      <c r="M11" s="5" t="s">
        <v>2</v>
      </c>
      <c r="N11" s="9" t="str">
        <f>VLOOKUP(Tableau256[[#This Row],[PLACE TREGUNC]],PointsClassement[],2,FALSE)</f>
        <v xml:space="preserve"> </v>
      </c>
      <c r="O11" s="5" t="s">
        <v>2</v>
      </c>
      <c r="P11" s="9" t="str">
        <f>VLOOKUP(Tableau256[[#This Row],[PLACE SCAER]],PointsClassement[],2,FALSE)</f>
        <v xml:space="preserve"> </v>
      </c>
      <c r="Q11" s="5" t="s">
        <v>2</v>
      </c>
      <c r="R11" s="9" t="str">
        <f>VLOOKUP(Tableau256[[#This Row],[PLACE GOUEZEC]],PointsClassement[],2,FALSE)</f>
        <v xml:space="preserve"> </v>
      </c>
      <c r="S11" s="7">
        <v>0</v>
      </c>
      <c r="T11" s="8">
        <f t="shared" si="0"/>
        <v>155</v>
      </c>
    </row>
    <row r="12" spans="1:20" x14ac:dyDescent="0.3">
      <c r="A12">
        <v>7</v>
      </c>
      <c r="B12" t="s">
        <v>149</v>
      </c>
      <c r="C12" t="s">
        <v>532</v>
      </c>
      <c r="D12" t="s">
        <v>124</v>
      </c>
      <c r="E12" s="3" t="s">
        <v>2</v>
      </c>
      <c r="F12" s="9" t="str">
        <f>VLOOKUP(Tableau256[[#This Row],[PLACE QUIMPER]],PointsClassement[],2,FALSE)</f>
        <v xml:space="preserve"> </v>
      </c>
      <c r="G12" s="5" t="s">
        <v>2</v>
      </c>
      <c r="H12" s="9" t="str">
        <f>VLOOKUP(Tableau256[[#This Row],[PLACE RIEC]],PointsClassement[],2,FALSE)</f>
        <v xml:space="preserve"> </v>
      </c>
      <c r="I12" s="5" t="s">
        <v>2</v>
      </c>
      <c r="J12" s="9" t="str">
        <f>VLOOKUP(Tableau256[[#This Row],[PLACE QUIMPERLE]],PointsClassement[],2,FALSE)</f>
        <v xml:space="preserve"> </v>
      </c>
      <c r="K12" s="5">
        <v>2</v>
      </c>
      <c r="L12" s="9">
        <f>VLOOKUP(Tableau256[[#This Row],[PLACE ERGUE]],PointsClassement[],2,FALSE)</f>
        <v>95</v>
      </c>
      <c r="M12" s="5" t="s">
        <v>2</v>
      </c>
      <c r="N12" s="9" t="str">
        <f>VLOOKUP(Tableau256[[#This Row],[PLACE TREGUNC]],PointsClassement[],2,FALSE)</f>
        <v xml:space="preserve"> </v>
      </c>
      <c r="O12" s="5" t="s">
        <v>2</v>
      </c>
      <c r="P12" s="9" t="str">
        <f>VLOOKUP(Tableau256[[#This Row],[PLACE SCAER]],PointsClassement[],2,FALSE)</f>
        <v xml:space="preserve"> </v>
      </c>
      <c r="Q12" s="5" t="s">
        <v>2</v>
      </c>
      <c r="R12" s="9" t="str">
        <f>VLOOKUP(Tableau256[[#This Row],[PLACE GOUEZEC]],PointsClassement[],2,FALSE)</f>
        <v xml:space="preserve"> </v>
      </c>
      <c r="S12" s="7">
        <v>0</v>
      </c>
      <c r="T12" s="8">
        <f t="shared" si="0"/>
        <v>95</v>
      </c>
    </row>
    <row r="13" spans="1:20" x14ac:dyDescent="0.3">
      <c r="A13">
        <v>8</v>
      </c>
      <c r="B13" t="s">
        <v>432</v>
      </c>
      <c r="C13" t="s">
        <v>592</v>
      </c>
      <c r="D13" t="s">
        <v>74</v>
      </c>
      <c r="E13" s="3" t="s">
        <v>2</v>
      </c>
      <c r="F13" s="9" t="str">
        <f>VLOOKUP(Tableau256[[#This Row],[PLACE QUIMPER]],PointsClassement[],2,FALSE)</f>
        <v xml:space="preserve"> </v>
      </c>
      <c r="G13" s="5" t="s">
        <v>2</v>
      </c>
      <c r="H13" s="9" t="str">
        <f>VLOOKUP(Tableau256[[#This Row],[PLACE RIEC]],PointsClassement[],2,FALSE)</f>
        <v xml:space="preserve"> </v>
      </c>
      <c r="I13" s="5" t="s">
        <v>2</v>
      </c>
      <c r="J13" s="9" t="str">
        <f>VLOOKUP(Tableau256[[#This Row],[PLACE QUIMPERLE]],PointsClassement[],2,FALSE)</f>
        <v xml:space="preserve"> </v>
      </c>
      <c r="K13" s="5" t="s">
        <v>2</v>
      </c>
      <c r="L13" s="9" t="str">
        <f>VLOOKUP(Tableau256[[#This Row],[PLACE ERGUE]],PointsClassement[],2,FALSE)</f>
        <v xml:space="preserve"> </v>
      </c>
      <c r="M13" s="5">
        <v>5</v>
      </c>
      <c r="N13" s="9">
        <f>VLOOKUP(Tableau256[[#This Row],[PLACE TREGUNC]],PointsClassement[],2,FALSE)</f>
        <v>80</v>
      </c>
      <c r="O13" s="5" t="s">
        <v>2</v>
      </c>
      <c r="P13" s="9" t="str">
        <f>VLOOKUP(Tableau256[[#This Row],[PLACE SCAER]],PointsClassement[],2,FALSE)</f>
        <v xml:space="preserve"> </v>
      </c>
      <c r="Q13" s="5" t="s">
        <v>2</v>
      </c>
      <c r="R13" s="9" t="str">
        <f>VLOOKUP(Tableau256[[#This Row],[PLACE GOUEZEC]],PointsClassement[],2,FALSE)</f>
        <v xml:space="preserve"> </v>
      </c>
      <c r="S13" s="7">
        <v>0</v>
      </c>
      <c r="T13" s="8">
        <f t="shared" si="0"/>
        <v>80</v>
      </c>
    </row>
    <row r="14" spans="1:20" x14ac:dyDescent="0.3">
      <c r="A14">
        <v>9</v>
      </c>
      <c r="B14" t="s">
        <v>395</v>
      </c>
      <c r="C14" t="s">
        <v>396</v>
      </c>
      <c r="D14" t="s">
        <v>114</v>
      </c>
      <c r="E14" s="3" t="s">
        <v>2</v>
      </c>
      <c r="F14" s="9" t="str">
        <f>VLOOKUP(Tableau256[[#This Row],[PLACE QUIMPER]],PointsClassement[],2,FALSE)</f>
        <v xml:space="preserve"> </v>
      </c>
      <c r="G14" s="5">
        <v>5</v>
      </c>
      <c r="H14" s="9">
        <f>VLOOKUP(Tableau256[[#This Row],[PLACE RIEC]],PointsClassement[],2,FALSE)</f>
        <v>80</v>
      </c>
      <c r="I14" s="5" t="s">
        <v>2</v>
      </c>
      <c r="J14" s="9" t="str">
        <f>VLOOKUP(Tableau256[[#This Row],[PLACE QUIMPERLE]],PointsClassement[],2,FALSE)</f>
        <v xml:space="preserve"> </v>
      </c>
      <c r="K14" s="5" t="s">
        <v>2</v>
      </c>
      <c r="L14" s="9" t="str">
        <f>VLOOKUP(Tableau256[[#This Row],[PLACE ERGUE]],PointsClassement[],2,FALSE)</f>
        <v xml:space="preserve"> </v>
      </c>
      <c r="M14" s="5" t="s">
        <v>2</v>
      </c>
      <c r="N14" s="9" t="str">
        <f>VLOOKUP(Tableau256[[#This Row],[PLACE TREGUNC]],PointsClassement[],2,FALSE)</f>
        <v xml:space="preserve"> </v>
      </c>
      <c r="O14" s="5" t="s">
        <v>2</v>
      </c>
      <c r="P14" s="9" t="str">
        <f>VLOOKUP(Tableau256[[#This Row],[PLACE SCAER]],PointsClassement[],2,FALSE)</f>
        <v xml:space="preserve"> </v>
      </c>
      <c r="Q14" s="5" t="s">
        <v>2</v>
      </c>
      <c r="R14" s="9" t="str">
        <f>VLOOKUP(Tableau256[[#This Row],[PLACE GOUEZEC]],PointsClassement[],2,FALSE)</f>
        <v xml:space="preserve"> </v>
      </c>
      <c r="S14" s="7">
        <v>0</v>
      </c>
      <c r="T14" s="8">
        <f t="shared" si="0"/>
        <v>80</v>
      </c>
    </row>
    <row r="15" spans="1:20" x14ac:dyDescent="0.3">
      <c r="A15">
        <v>10</v>
      </c>
      <c r="B15" t="s">
        <v>132</v>
      </c>
      <c r="C15" t="s">
        <v>133</v>
      </c>
      <c r="D15" t="s">
        <v>108</v>
      </c>
      <c r="E15" s="3">
        <v>5</v>
      </c>
      <c r="F15" s="9">
        <f>VLOOKUP(Tableau256[[#This Row],[PLACE QUIMPER]],PointsClassement[],2,FALSE)</f>
        <v>80</v>
      </c>
      <c r="G15" s="5" t="s">
        <v>2</v>
      </c>
      <c r="H15" s="9" t="str">
        <f>VLOOKUP(Tableau256[[#This Row],[PLACE RIEC]],PointsClassement[],2,FALSE)</f>
        <v xml:space="preserve"> </v>
      </c>
      <c r="I15" s="5" t="s">
        <v>2</v>
      </c>
      <c r="J15" s="9" t="str">
        <f>VLOOKUP(Tableau256[[#This Row],[PLACE QUIMPERLE]],PointsClassement[],2,FALSE)</f>
        <v xml:space="preserve"> </v>
      </c>
      <c r="K15" s="5" t="s">
        <v>2</v>
      </c>
      <c r="L15" s="9" t="str">
        <f>VLOOKUP(Tableau256[[#This Row],[PLACE ERGUE]],PointsClassement[],2,FALSE)</f>
        <v xml:space="preserve"> </v>
      </c>
      <c r="M15" s="5" t="s">
        <v>2</v>
      </c>
      <c r="N15" s="9" t="str">
        <f>VLOOKUP(Tableau256[[#This Row],[PLACE TREGUNC]],PointsClassement[],2,FALSE)</f>
        <v xml:space="preserve"> </v>
      </c>
      <c r="O15" s="5" t="s">
        <v>2</v>
      </c>
      <c r="P15" s="9" t="str">
        <f>VLOOKUP(Tableau256[[#This Row],[PLACE SCAER]],PointsClassement[],2,FALSE)</f>
        <v xml:space="preserve"> </v>
      </c>
      <c r="Q15" s="5" t="s">
        <v>2</v>
      </c>
      <c r="R15" s="9" t="str">
        <f>VLOOKUP(Tableau256[[#This Row],[PLACE GOUEZEC]],PointsClassement[],2,FALSE)</f>
        <v xml:space="preserve"> </v>
      </c>
      <c r="S15" s="7">
        <v>0</v>
      </c>
      <c r="T15" s="8">
        <f t="shared" si="0"/>
        <v>80</v>
      </c>
    </row>
    <row r="16" spans="1:20" x14ac:dyDescent="0.3">
      <c r="A16">
        <v>11</v>
      </c>
      <c r="E16" s="3" t="s">
        <v>2</v>
      </c>
      <c r="F16" s="9" t="str">
        <f>VLOOKUP(Tableau256[[#This Row],[PLACE QUIMPER]],PointsClassement[],2,FALSE)</f>
        <v xml:space="preserve"> </v>
      </c>
      <c r="G16" s="5" t="s">
        <v>2</v>
      </c>
      <c r="H16" s="9" t="str">
        <f>VLOOKUP(Tableau256[[#This Row],[PLACE RIEC]],PointsClassement[],2,FALSE)</f>
        <v xml:space="preserve"> </v>
      </c>
      <c r="I16" s="5" t="s">
        <v>2</v>
      </c>
      <c r="J16" s="9" t="str">
        <f>VLOOKUP(Tableau256[[#This Row],[PLACE QUIMPERLE]],PointsClassement[],2,FALSE)</f>
        <v xml:space="preserve"> </v>
      </c>
      <c r="K16" s="5" t="s">
        <v>2</v>
      </c>
      <c r="L16" s="9" t="str">
        <f>VLOOKUP(Tableau256[[#This Row],[PLACE ERGUE]],PointsClassement[],2,FALSE)</f>
        <v xml:space="preserve"> </v>
      </c>
      <c r="M16" s="5" t="s">
        <v>2</v>
      </c>
      <c r="N16" s="9" t="str">
        <f>VLOOKUP(Tableau256[[#This Row],[PLACE TREGUNC]],PointsClassement[],2,FALSE)</f>
        <v xml:space="preserve"> </v>
      </c>
      <c r="O16" s="5" t="s">
        <v>2</v>
      </c>
      <c r="P16" s="9" t="str">
        <f>VLOOKUP(Tableau256[[#This Row],[PLACE SCAER]],PointsClassement[],2,FALSE)</f>
        <v xml:space="preserve"> </v>
      </c>
      <c r="Q16" s="5" t="s">
        <v>2</v>
      </c>
      <c r="R16" s="9" t="str">
        <f>VLOOKUP(Tableau256[[#This Row],[PLACE GOUEZEC]],PointsClassement[],2,FALSE)</f>
        <v xml:space="preserve"> </v>
      </c>
      <c r="S16" s="7"/>
      <c r="T16" s="8">
        <f t="shared" si="0"/>
        <v>0</v>
      </c>
    </row>
    <row r="17" spans="1:20" x14ac:dyDescent="0.3">
      <c r="A17">
        <v>12</v>
      </c>
      <c r="E17" s="3" t="s">
        <v>2</v>
      </c>
      <c r="F17" s="9" t="str">
        <f>VLOOKUP(Tableau256[[#This Row],[PLACE QUIMPER]],PointsClassement[],2,FALSE)</f>
        <v xml:space="preserve"> </v>
      </c>
      <c r="G17" s="5" t="s">
        <v>2</v>
      </c>
      <c r="H17" s="9" t="str">
        <f>VLOOKUP(Tableau256[[#This Row],[PLACE RIEC]],PointsClassement[],2,FALSE)</f>
        <v xml:space="preserve"> </v>
      </c>
      <c r="I17" s="5" t="s">
        <v>2</v>
      </c>
      <c r="J17" s="9" t="str">
        <f>VLOOKUP(Tableau256[[#This Row],[PLACE QUIMPERLE]],PointsClassement[],2,FALSE)</f>
        <v xml:space="preserve"> </v>
      </c>
      <c r="K17" s="5" t="s">
        <v>2</v>
      </c>
      <c r="L17" s="9" t="str">
        <f>VLOOKUP(Tableau256[[#This Row],[PLACE ERGUE]],PointsClassement[],2,FALSE)</f>
        <v xml:space="preserve"> </v>
      </c>
      <c r="M17" s="5" t="s">
        <v>2</v>
      </c>
      <c r="N17" s="9" t="str">
        <f>VLOOKUP(Tableau256[[#This Row],[PLACE TREGUNC]],PointsClassement[],2,FALSE)</f>
        <v xml:space="preserve"> </v>
      </c>
      <c r="O17" s="5" t="s">
        <v>2</v>
      </c>
      <c r="P17" s="9" t="str">
        <f>VLOOKUP(Tableau256[[#This Row],[PLACE SCAER]],PointsClassement[],2,FALSE)</f>
        <v xml:space="preserve"> </v>
      </c>
      <c r="Q17" s="5" t="s">
        <v>2</v>
      </c>
      <c r="R17" s="9" t="str">
        <f>VLOOKUP(Tableau256[[#This Row],[PLACE GOUEZEC]],PointsClassement[],2,FALSE)</f>
        <v xml:space="preserve"> </v>
      </c>
      <c r="S17" s="7"/>
      <c r="T17" s="8">
        <f t="shared" si="0"/>
        <v>0</v>
      </c>
    </row>
    <row r="18" spans="1:20" x14ac:dyDescent="0.3">
      <c r="A18">
        <v>13</v>
      </c>
      <c r="E18" s="3" t="s">
        <v>2</v>
      </c>
      <c r="F18" s="9" t="str">
        <f>VLOOKUP(Tableau256[[#This Row],[PLACE QUIMPER]],PointsClassement[],2,FALSE)</f>
        <v xml:space="preserve"> </v>
      </c>
      <c r="G18" s="5" t="s">
        <v>2</v>
      </c>
      <c r="H18" s="9" t="str">
        <f>VLOOKUP(Tableau256[[#This Row],[PLACE RIEC]],PointsClassement[],2,FALSE)</f>
        <v xml:space="preserve"> </v>
      </c>
      <c r="I18" s="5" t="s">
        <v>2</v>
      </c>
      <c r="J18" s="9" t="str">
        <f>VLOOKUP(Tableau256[[#This Row],[PLACE QUIMPERLE]],PointsClassement[],2,FALSE)</f>
        <v xml:space="preserve"> </v>
      </c>
      <c r="K18" s="5" t="s">
        <v>2</v>
      </c>
      <c r="L18" s="9" t="str">
        <f>VLOOKUP(Tableau256[[#This Row],[PLACE ERGUE]],PointsClassement[],2,FALSE)</f>
        <v xml:space="preserve"> </v>
      </c>
      <c r="M18" s="5" t="s">
        <v>2</v>
      </c>
      <c r="N18" s="9" t="str">
        <f>VLOOKUP(Tableau256[[#This Row],[PLACE TREGUNC]],PointsClassement[],2,FALSE)</f>
        <v xml:space="preserve"> </v>
      </c>
      <c r="O18" s="5" t="s">
        <v>2</v>
      </c>
      <c r="P18" s="9" t="str">
        <f>VLOOKUP(Tableau256[[#This Row],[PLACE SCAER]],PointsClassement[],2,FALSE)</f>
        <v xml:space="preserve"> </v>
      </c>
      <c r="Q18" s="5" t="s">
        <v>2</v>
      </c>
      <c r="R18" s="9" t="str">
        <f>VLOOKUP(Tableau256[[#This Row],[PLACE GOUEZEC]],PointsClassement[],2,FALSE)</f>
        <v xml:space="preserve"> </v>
      </c>
      <c r="S18" s="7"/>
      <c r="T18" s="8">
        <f t="shared" si="0"/>
        <v>0</v>
      </c>
    </row>
    <row r="19" spans="1:20" x14ac:dyDescent="0.3">
      <c r="A19">
        <v>14</v>
      </c>
      <c r="E19" s="3" t="s">
        <v>2</v>
      </c>
      <c r="F19" s="9" t="str">
        <f>VLOOKUP(Tableau256[[#This Row],[PLACE QUIMPER]],PointsClassement[],2,FALSE)</f>
        <v xml:space="preserve"> </v>
      </c>
      <c r="G19" s="5" t="s">
        <v>2</v>
      </c>
      <c r="H19" s="9" t="str">
        <f>VLOOKUP(Tableau256[[#This Row],[PLACE RIEC]],PointsClassement[],2,FALSE)</f>
        <v xml:space="preserve"> </v>
      </c>
      <c r="I19" s="5" t="s">
        <v>2</v>
      </c>
      <c r="J19" s="9" t="str">
        <f>VLOOKUP(Tableau256[[#This Row],[PLACE QUIMPERLE]],PointsClassement[],2,FALSE)</f>
        <v xml:space="preserve"> </v>
      </c>
      <c r="K19" s="5" t="s">
        <v>2</v>
      </c>
      <c r="L19" s="9" t="str">
        <f>VLOOKUP(Tableau256[[#This Row],[PLACE ERGUE]],PointsClassement[],2,FALSE)</f>
        <v xml:space="preserve"> </v>
      </c>
      <c r="M19" s="5" t="s">
        <v>2</v>
      </c>
      <c r="N19" s="9" t="str">
        <f>VLOOKUP(Tableau256[[#This Row],[PLACE TREGUNC]],PointsClassement[],2,FALSE)</f>
        <v xml:space="preserve"> </v>
      </c>
      <c r="O19" s="5" t="s">
        <v>2</v>
      </c>
      <c r="P19" s="9" t="str">
        <f>VLOOKUP(Tableau256[[#This Row],[PLACE SCAER]],PointsClassement[],2,FALSE)</f>
        <v xml:space="preserve"> </v>
      </c>
      <c r="Q19" s="5" t="s">
        <v>2</v>
      </c>
      <c r="R19" s="9" t="str">
        <f>VLOOKUP(Tableau256[[#This Row],[PLACE GOUEZEC]],PointsClassement[],2,FALSE)</f>
        <v xml:space="preserve"> </v>
      </c>
      <c r="S19" s="7"/>
      <c r="T19" s="8">
        <f t="shared" si="0"/>
        <v>0</v>
      </c>
    </row>
    <row r="20" spans="1:20" x14ac:dyDescent="0.3">
      <c r="A20">
        <v>15</v>
      </c>
      <c r="E20" s="3" t="s">
        <v>2</v>
      </c>
      <c r="F20" s="9" t="str">
        <f>VLOOKUP(Tableau256[[#This Row],[PLACE QUIMPER]],PointsClassement[],2,FALSE)</f>
        <v xml:space="preserve"> </v>
      </c>
      <c r="G20" s="5" t="s">
        <v>2</v>
      </c>
      <c r="H20" s="9" t="str">
        <f>VLOOKUP(Tableau256[[#This Row],[PLACE RIEC]],PointsClassement[],2,FALSE)</f>
        <v xml:space="preserve"> </v>
      </c>
      <c r="I20" s="5" t="s">
        <v>2</v>
      </c>
      <c r="J20" s="9" t="str">
        <f>VLOOKUP(Tableau256[[#This Row],[PLACE QUIMPERLE]],PointsClassement[],2,FALSE)</f>
        <v xml:space="preserve"> </v>
      </c>
      <c r="K20" s="5" t="s">
        <v>2</v>
      </c>
      <c r="L20" s="9" t="str">
        <f>VLOOKUP(Tableau256[[#This Row],[PLACE ERGUE]],PointsClassement[],2,FALSE)</f>
        <v xml:space="preserve"> </v>
      </c>
      <c r="M20" s="5" t="s">
        <v>2</v>
      </c>
      <c r="N20" s="9" t="str">
        <f>VLOOKUP(Tableau256[[#This Row],[PLACE TREGUNC]],PointsClassement[],2,FALSE)</f>
        <v xml:space="preserve"> </v>
      </c>
      <c r="O20" s="5" t="s">
        <v>2</v>
      </c>
      <c r="P20" s="9" t="str">
        <f>VLOOKUP(Tableau256[[#This Row],[PLACE SCAER]],PointsClassement[],2,FALSE)</f>
        <v xml:space="preserve"> </v>
      </c>
      <c r="Q20" s="5" t="s">
        <v>2</v>
      </c>
      <c r="R20" s="9" t="str">
        <f>VLOOKUP(Tableau256[[#This Row],[PLACE GOUEZEC]],PointsClassement[],2,FALSE)</f>
        <v xml:space="preserve"> </v>
      </c>
      <c r="S20" s="7"/>
      <c r="T20" s="8">
        <f t="shared" si="0"/>
        <v>0</v>
      </c>
    </row>
    <row r="21" spans="1:20" x14ac:dyDescent="0.3">
      <c r="A21">
        <v>16</v>
      </c>
      <c r="E21" s="3" t="s">
        <v>2</v>
      </c>
      <c r="F21" s="9" t="str">
        <f>VLOOKUP(Tableau256[[#This Row],[PLACE QUIMPER]],PointsClassement[],2,FALSE)</f>
        <v xml:space="preserve"> </v>
      </c>
      <c r="G21" s="5" t="s">
        <v>2</v>
      </c>
      <c r="H21" s="9" t="str">
        <f>VLOOKUP(Tableau256[[#This Row],[PLACE RIEC]],PointsClassement[],2,FALSE)</f>
        <v xml:space="preserve"> </v>
      </c>
      <c r="I21" s="5" t="s">
        <v>2</v>
      </c>
      <c r="J21" s="9" t="str">
        <f>VLOOKUP(Tableau256[[#This Row],[PLACE QUIMPERLE]],PointsClassement[],2,FALSE)</f>
        <v xml:space="preserve"> </v>
      </c>
      <c r="K21" s="5" t="s">
        <v>2</v>
      </c>
      <c r="L21" s="9" t="str">
        <f>VLOOKUP(Tableau256[[#This Row],[PLACE ERGUE]],PointsClassement[],2,FALSE)</f>
        <v xml:space="preserve"> </v>
      </c>
      <c r="M21" s="5" t="s">
        <v>2</v>
      </c>
      <c r="N21" s="9" t="str">
        <f>VLOOKUP(Tableau256[[#This Row],[PLACE TREGUNC]],PointsClassement[],2,FALSE)</f>
        <v xml:space="preserve"> </v>
      </c>
      <c r="O21" s="5" t="s">
        <v>2</v>
      </c>
      <c r="P21" s="9" t="str">
        <f>VLOOKUP(Tableau256[[#This Row],[PLACE SCAER]],PointsClassement[],2,FALSE)</f>
        <v xml:space="preserve"> </v>
      </c>
      <c r="Q21" s="5" t="s">
        <v>2</v>
      </c>
      <c r="R21" s="9" t="str">
        <f>VLOOKUP(Tableau256[[#This Row],[PLACE GOUEZEC]],PointsClassement[],2,FALSE)</f>
        <v xml:space="preserve"> </v>
      </c>
      <c r="S21" s="7"/>
      <c r="T21" s="8">
        <f t="shared" si="0"/>
        <v>0</v>
      </c>
    </row>
    <row r="22" spans="1:20" x14ac:dyDescent="0.3">
      <c r="A22">
        <v>17</v>
      </c>
      <c r="E22" s="3" t="s">
        <v>2</v>
      </c>
      <c r="F22" s="9" t="str">
        <f>VLOOKUP(Tableau256[[#This Row],[PLACE QUIMPER]],PointsClassement[],2,FALSE)</f>
        <v xml:space="preserve"> </v>
      </c>
      <c r="G22" s="5" t="s">
        <v>2</v>
      </c>
      <c r="H22" s="9" t="str">
        <f>VLOOKUP(Tableau256[[#This Row],[PLACE RIEC]],PointsClassement[],2,FALSE)</f>
        <v xml:space="preserve"> </v>
      </c>
      <c r="I22" s="5" t="s">
        <v>2</v>
      </c>
      <c r="J22" s="9" t="str">
        <f>VLOOKUP(Tableau256[[#This Row],[PLACE QUIMPERLE]],PointsClassement[],2,FALSE)</f>
        <v xml:space="preserve"> </v>
      </c>
      <c r="K22" s="5" t="s">
        <v>2</v>
      </c>
      <c r="L22" s="9" t="str">
        <f>VLOOKUP(Tableau256[[#This Row],[PLACE ERGUE]],PointsClassement[],2,FALSE)</f>
        <v xml:space="preserve"> </v>
      </c>
      <c r="M22" s="5" t="s">
        <v>2</v>
      </c>
      <c r="N22" s="9" t="str">
        <f>VLOOKUP(Tableau256[[#This Row],[PLACE TREGUNC]],PointsClassement[],2,FALSE)</f>
        <v xml:space="preserve"> </v>
      </c>
      <c r="O22" s="5" t="s">
        <v>2</v>
      </c>
      <c r="P22" s="9" t="str">
        <f>VLOOKUP(Tableau256[[#This Row],[PLACE SCAER]],PointsClassement[],2,FALSE)</f>
        <v xml:space="preserve"> </v>
      </c>
      <c r="Q22" s="5" t="s">
        <v>2</v>
      </c>
      <c r="R22" s="9" t="str">
        <f>VLOOKUP(Tableau256[[#This Row],[PLACE GOUEZEC]],PointsClassement[],2,FALSE)</f>
        <v xml:space="preserve"> </v>
      </c>
      <c r="S22" s="7"/>
      <c r="T22" s="8">
        <f t="shared" si="0"/>
        <v>0</v>
      </c>
    </row>
    <row r="23" spans="1:20" x14ac:dyDescent="0.3">
      <c r="A23">
        <v>18</v>
      </c>
      <c r="E23" s="3" t="s">
        <v>2</v>
      </c>
      <c r="F23" s="9" t="str">
        <f>VLOOKUP(Tableau256[[#This Row],[PLACE QUIMPER]],PointsClassement[],2,FALSE)</f>
        <v xml:space="preserve"> </v>
      </c>
      <c r="G23" s="5" t="s">
        <v>2</v>
      </c>
      <c r="H23" s="9" t="str">
        <f>VLOOKUP(Tableau256[[#This Row],[PLACE RIEC]],PointsClassement[],2,FALSE)</f>
        <v xml:space="preserve"> </v>
      </c>
      <c r="I23" s="5" t="s">
        <v>2</v>
      </c>
      <c r="J23" s="9" t="str">
        <f>VLOOKUP(Tableau256[[#This Row],[PLACE QUIMPERLE]],PointsClassement[],2,FALSE)</f>
        <v xml:space="preserve"> </v>
      </c>
      <c r="K23" s="5" t="s">
        <v>2</v>
      </c>
      <c r="L23" s="9" t="str">
        <f>VLOOKUP(Tableau256[[#This Row],[PLACE ERGUE]],PointsClassement[],2,FALSE)</f>
        <v xml:space="preserve"> </v>
      </c>
      <c r="M23" s="5" t="s">
        <v>2</v>
      </c>
      <c r="N23" s="9" t="str">
        <f>VLOOKUP(Tableau256[[#This Row],[PLACE TREGUNC]],PointsClassement[],2,FALSE)</f>
        <v xml:space="preserve"> </v>
      </c>
      <c r="O23" s="5" t="s">
        <v>2</v>
      </c>
      <c r="P23" s="9" t="str">
        <f>VLOOKUP(Tableau256[[#This Row],[PLACE SCAER]],PointsClassement[],2,FALSE)</f>
        <v xml:space="preserve"> </v>
      </c>
      <c r="Q23" s="5" t="s">
        <v>2</v>
      </c>
      <c r="R23" s="9" t="str">
        <f>VLOOKUP(Tableau256[[#This Row],[PLACE GOUEZEC]],PointsClassement[],2,FALSE)</f>
        <v xml:space="preserve"> </v>
      </c>
      <c r="S23" s="7"/>
      <c r="T23" s="8">
        <f t="shared" si="0"/>
        <v>0</v>
      </c>
    </row>
    <row r="24" spans="1:20" x14ac:dyDescent="0.3">
      <c r="A24">
        <v>19</v>
      </c>
      <c r="E24" s="3" t="s">
        <v>2</v>
      </c>
      <c r="F24" s="9" t="str">
        <f>VLOOKUP(Tableau256[[#This Row],[PLACE QUIMPER]],PointsClassement[],2,FALSE)</f>
        <v xml:space="preserve"> </v>
      </c>
      <c r="G24" s="5" t="s">
        <v>2</v>
      </c>
      <c r="H24" s="9" t="str">
        <f>VLOOKUP(Tableau256[[#This Row],[PLACE RIEC]],PointsClassement[],2,FALSE)</f>
        <v xml:space="preserve"> </v>
      </c>
      <c r="I24" s="5" t="s">
        <v>2</v>
      </c>
      <c r="J24" s="9" t="str">
        <f>VLOOKUP(Tableau256[[#This Row],[PLACE QUIMPERLE]],PointsClassement[],2,FALSE)</f>
        <v xml:space="preserve"> </v>
      </c>
      <c r="K24" s="5" t="s">
        <v>2</v>
      </c>
      <c r="L24" s="9" t="str">
        <f>VLOOKUP(Tableau256[[#This Row],[PLACE ERGUE]],PointsClassement[],2,FALSE)</f>
        <v xml:space="preserve"> </v>
      </c>
      <c r="M24" s="5" t="s">
        <v>2</v>
      </c>
      <c r="N24" s="9" t="str">
        <f>VLOOKUP(Tableau256[[#This Row],[PLACE TREGUNC]],PointsClassement[],2,FALSE)</f>
        <v xml:space="preserve"> </v>
      </c>
      <c r="O24" s="5" t="s">
        <v>2</v>
      </c>
      <c r="P24" s="9" t="str">
        <f>VLOOKUP(Tableau256[[#This Row],[PLACE SCAER]],PointsClassement[],2,FALSE)</f>
        <v xml:space="preserve"> </v>
      </c>
      <c r="Q24" s="5" t="s">
        <v>2</v>
      </c>
      <c r="R24" s="9" t="str">
        <f>VLOOKUP(Tableau256[[#This Row],[PLACE GOUEZEC]],PointsClassement[],2,FALSE)</f>
        <v xml:space="preserve"> </v>
      </c>
      <c r="S24" s="7"/>
      <c r="T24" s="8">
        <f t="shared" si="0"/>
        <v>0</v>
      </c>
    </row>
    <row r="25" spans="1:20" x14ac:dyDescent="0.3">
      <c r="A25">
        <v>20</v>
      </c>
      <c r="E25" s="3" t="s">
        <v>2</v>
      </c>
      <c r="F25" s="9" t="str">
        <f>VLOOKUP(Tableau256[[#This Row],[PLACE QUIMPER]],PointsClassement[],2,FALSE)</f>
        <v xml:space="preserve"> </v>
      </c>
      <c r="G25" s="5" t="s">
        <v>2</v>
      </c>
      <c r="H25" s="9" t="str">
        <f>VLOOKUP(Tableau256[[#This Row],[PLACE RIEC]],PointsClassement[],2,FALSE)</f>
        <v xml:space="preserve"> </v>
      </c>
      <c r="I25" s="5" t="s">
        <v>2</v>
      </c>
      <c r="J25" s="9" t="str">
        <f>VLOOKUP(Tableau256[[#This Row],[PLACE QUIMPERLE]],PointsClassement[],2,FALSE)</f>
        <v xml:space="preserve"> </v>
      </c>
      <c r="K25" s="5" t="s">
        <v>2</v>
      </c>
      <c r="L25" s="9" t="str">
        <f>VLOOKUP(Tableau256[[#This Row],[PLACE ERGUE]],PointsClassement[],2,FALSE)</f>
        <v xml:space="preserve"> </v>
      </c>
      <c r="M25" s="5" t="s">
        <v>2</v>
      </c>
      <c r="N25" s="9" t="str">
        <f>VLOOKUP(Tableau256[[#This Row],[PLACE TREGUNC]],PointsClassement[],2,FALSE)</f>
        <v xml:space="preserve"> </v>
      </c>
      <c r="O25" s="5" t="s">
        <v>2</v>
      </c>
      <c r="P25" s="9" t="str">
        <f>VLOOKUP(Tableau256[[#This Row],[PLACE SCAER]],PointsClassement[],2,FALSE)</f>
        <v xml:space="preserve"> </v>
      </c>
      <c r="Q25" s="5" t="s">
        <v>2</v>
      </c>
      <c r="R25" s="9" t="str">
        <f>VLOOKUP(Tableau256[[#This Row],[PLACE GOUEZEC]],PointsClassement[],2,FALSE)</f>
        <v xml:space="preserve"> </v>
      </c>
      <c r="S25" s="7"/>
      <c r="T25" s="8">
        <f t="shared" si="0"/>
        <v>0</v>
      </c>
    </row>
    <row r="26" spans="1:20" x14ac:dyDescent="0.3">
      <c r="A26">
        <v>21</v>
      </c>
      <c r="E26" s="3" t="s">
        <v>2</v>
      </c>
      <c r="F26" s="9" t="str">
        <f>VLOOKUP(Tableau256[[#This Row],[PLACE QUIMPER]],PointsClassement[],2,FALSE)</f>
        <v xml:space="preserve"> </v>
      </c>
      <c r="G26" s="5" t="s">
        <v>2</v>
      </c>
      <c r="H26" s="9" t="str">
        <f>VLOOKUP(Tableau256[[#This Row],[PLACE RIEC]],PointsClassement[],2,FALSE)</f>
        <v xml:space="preserve"> </v>
      </c>
      <c r="I26" s="5" t="s">
        <v>2</v>
      </c>
      <c r="J26" s="9" t="str">
        <f>VLOOKUP(Tableau256[[#This Row],[PLACE QUIMPERLE]],PointsClassement[],2,FALSE)</f>
        <v xml:space="preserve"> </v>
      </c>
      <c r="K26" s="5" t="s">
        <v>2</v>
      </c>
      <c r="L26" s="9" t="str">
        <f>VLOOKUP(Tableau256[[#This Row],[PLACE ERGUE]],PointsClassement[],2,FALSE)</f>
        <v xml:space="preserve"> </v>
      </c>
      <c r="M26" s="5" t="s">
        <v>2</v>
      </c>
      <c r="N26" s="9" t="str">
        <f>VLOOKUP(Tableau256[[#This Row],[PLACE TREGUNC]],PointsClassement[],2,FALSE)</f>
        <v xml:space="preserve"> </v>
      </c>
      <c r="O26" s="5" t="s">
        <v>2</v>
      </c>
      <c r="P26" s="9" t="str">
        <f>VLOOKUP(Tableau256[[#This Row],[PLACE SCAER]],PointsClassement[],2,FALSE)</f>
        <v xml:space="preserve"> </v>
      </c>
      <c r="Q26" s="5" t="s">
        <v>2</v>
      </c>
      <c r="R26" s="9" t="str">
        <f>VLOOKUP(Tableau256[[#This Row],[PLACE GOUEZEC]],PointsClassement[],2,FALSE)</f>
        <v xml:space="preserve"> </v>
      </c>
      <c r="S26" s="7"/>
      <c r="T26" s="8">
        <f t="shared" si="0"/>
        <v>0</v>
      </c>
    </row>
    <row r="27" spans="1:20" x14ac:dyDescent="0.3">
      <c r="A27">
        <v>22</v>
      </c>
      <c r="E27" s="3" t="s">
        <v>2</v>
      </c>
      <c r="F27" s="9" t="str">
        <f>VLOOKUP(Tableau256[[#This Row],[PLACE QUIMPER]],PointsClassement[],2,FALSE)</f>
        <v xml:space="preserve"> </v>
      </c>
      <c r="G27" s="5" t="s">
        <v>2</v>
      </c>
      <c r="H27" s="9" t="str">
        <f>VLOOKUP(Tableau256[[#This Row],[PLACE RIEC]],PointsClassement[],2,FALSE)</f>
        <v xml:space="preserve"> </v>
      </c>
      <c r="I27" s="5" t="s">
        <v>2</v>
      </c>
      <c r="J27" s="9" t="str">
        <f>VLOOKUP(Tableau256[[#This Row],[PLACE QUIMPERLE]],PointsClassement[],2,FALSE)</f>
        <v xml:space="preserve"> </v>
      </c>
      <c r="K27" s="5" t="s">
        <v>2</v>
      </c>
      <c r="L27" s="9" t="str">
        <f>VLOOKUP(Tableau256[[#This Row],[PLACE ERGUE]],PointsClassement[],2,FALSE)</f>
        <v xml:space="preserve"> </v>
      </c>
      <c r="M27" s="5" t="s">
        <v>2</v>
      </c>
      <c r="N27" s="9" t="str">
        <f>VLOOKUP(Tableau256[[#This Row],[PLACE TREGUNC]],PointsClassement[],2,FALSE)</f>
        <v xml:space="preserve"> </v>
      </c>
      <c r="O27" s="5" t="s">
        <v>2</v>
      </c>
      <c r="P27" s="9" t="str">
        <f>VLOOKUP(Tableau256[[#This Row],[PLACE SCAER]],PointsClassement[],2,FALSE)</f>
        <v xml:space="preserve"> </v>
      </c>
      <c r="Q27" s="5" t="s">
        <v>2</v>
      </c>
      <c r="R27" s="9" t="str">
        <f>VLOOKUP(Tableau256[[#This Row],[PLACE GOUEZEC]],PointsClassement[],2,FALSE)</f>
        <v xml:space="preserve"> </v>
      </c>
      <c r="S27" s="7"/>
      <c r="T27" s="8">
        <f t="shared" si="0"/>
        <v>0</v>
      </c>
    </row>
    <row r="28" spans="1:20" x14ac:dyDescent="0.3">
      <c r="A28">
        <v>23</v>
      </c>
      <c r="E28" s="3" t="s">
        <v>2</v>
      </c>
      <c r="F28" s="9" t="str">
        <f>VLOOKUP(Tableau256[[#This Row],[PLACE QUIMPER]],PointsClassement[],2,FALSE)</f>
        <v xml:space="preserve"> </v>
      </c>
      <c r="G28" s="5" t="s">
        <v>2</v>
      </c>
      <c r="H28" s="9" t="str">
        <f>VLOOKUP(Tableau256[[#This Row],[PLACE RIEC]],PointsClassement[],2,FALSE)</f>
        <v xml:space="preserve"> </v>
      </c>
      <c r="I28" s="5" t="s">
        <v>2</v>
      </c>
      <c r="J28" s="9" t="str">
        <f>VLOOKUP(Tableau256[[#This Row],[PLACE QUIMPERLE]],PointsClassement[],2,FALSE)</f>
        <v xml:space="preserve"> </v>
      </c>
      <c r="K28" s="5" t="s">
        <v>2</v>
      </c>
      <c r="L28" s="9" t="str">
        <f>VLOOKUP(Tableau256[[#This Row],[PLACE ERGUE]],PointsClassement[],2,FALSE)</f>
        <v xml:space="preserve"> </v>
      </c>
      <c r="M28" s="5" t="s">
        <v>2</v>
      </c>
      <c r="N28" s="9" t="str">
        <f>VLOOKUP(Tableau256[[#This Row],[PLACE TREGUNC]],PointsClassement[],2,FALSE)</f>
        <v xml:space="preserve"> </v>
      </c>
      <c r="O28" s="5" t="s">
        <v>2</v>
      </c>
      <c r="P28" s="9" t="str">
        <f>VLOOKUP(Tableau256[[#This Row],[PLACE SCAER]],PointsClassement[],2,FALSE)</f>
        <v xml:space="preserve"> </v>
      </c>
      <c r="Q28" s="5" t="s">
        <v>2</v>
      </c>
      <c r="R28" s="9" t="str">
        <f>VLOOKUP(Tableau256[[#This Row],[PLACE GOUEZEC]],PointsClassement[],2,FALSE)</f>
        <v xml:space="preserve"> </v>
      </c>
      <c r="S28" s="7"/>
      <c r="T28" s="8">
        <f t="shared" si="0"/>
        <v>0</v>
      </c>
    </row>
    <row r="29" spans="1:20" x14ac:dyDescent="0.3">
      <c r="A29">
        <v>24</v>
      </c>
      <c r="E29" s="3" t="s">
        <v>2</v>
      </c>
      <c r="F29" s="9" t="str">
        <f>VLOOKUP(Tableau256[[#This Row],[PLACE QUIMPER]],PointsClassement[],2,FALSE)</f>
        <v xml:space="preserve"> </v>
      </c>
      <c r="G29" s="5" t="s">
        <v>2</v>
      </c>
      <c r="H29" s="9" t="str">
        <f>VLOOKUP(Tableau256[[#This Row],[PLACE RIEC]],PointsClassement[],2,FALSE)</f>
        <v xml:space="preserve"> </v>
      </c>
      <c r="I29" s="5" t="s">
        <v>2</v>
      </c>
      <c r="J29" s="9" t="str">
        <f>VLOOKUP(Tableau256[[#This Row],[PLACE QUIMPERLE]],PointsClassement[],2,FALSE)</f>
        <v xml:space="preserve"> </v>
      </c>
      <c r="K29" s="5" t="s">
        <v>2</v>
      </c>
      <c r="L29" s="9" t="str">
        <f>VLOOKUP(Tableau256[[#This Row],[PLACE ERGUE]],PointsClassement[],2,FALSE)</f>
        <v xml:space="preserve"> </v>
      </c>
      <c r="M29" s="5" t="s">
        <v>2</v>
      </c>
      <c r="N29" s="9" t="str">
        <f>VLOOKUP(Tableau256[[#This Row],[PLACE TREGUNC]],PointsClassement[],2,FALSE)</f>
        <v xml:space="preserve"> </v>
      </c>
      <c r="O29" s="5" t="s">
        <v>2</v>
      </c>
      <c r="P29" s="9" t="str">
        <f>VLOOKUP(Tableau256[[#This Row],[PLACE SCAER]],PointsClassement[],2,FALSE)</f>
        <v xml:space="preserve"> </v>
      </c>
      <c r="Q29" s="5" t="s">
        <v>2</v>
      </c>
      <c r="R29" s="9" t="str">
        <f>VLOOKUP(Tableau256[[#This Row],[PLACE GOUEZEC]],PointsClassement[],2,FALSE)</f>
        <v xml:space="preserve"> </v>
      </c>
      <c r="S29" s="7"/>
      <c r="T29" s="8">
        <f t="shared" si="0"/>
        <v>0</v>
      </c>
    </row>
    <row r="30" spans="1:20" x14ac:dyDescent="0.3">
      <c r="A30">
        <v>25</v>
      </c>
      <c r="E30" s="3" t="s">
        <v>2</v>
      </c>
      <c r="F30" s="9" t="str">
        <f>VLOOKUP(Tableau256[[#This Row],[PLACE QUIMPER]],PointsClassement[],2,FALSE)</f>
        <v xml:space="preserve"> </v>
      </c>
      <c r="G30" s="5" t="s">
        <v>2</v>
      </c>
      <c r="H30" s="9" t="str">
        <f>VLOOKUP(Tableau256[[#This Row],[PLACE RIEC]],PointsClassement[],2,FALSE)</f>
        <v xml:space="preserve"> </v>
      </c>
      <c r="I30" s="5" t="s">
        <v>2</v>
      </c>
      <c r="J30" s="9" t="str">
        <f>VLOOKUP(Tableau256[[#This Row],[PLACE QUIMPERLE]],PointsClassement[],2,FALSE)</f>
        <v xml:space="preserve"> </v>
      </c>
      <c r="K30" s="5" t="s">
        <v>2</v>
      </c>
      <c r="L30" s="9" t="str">
        <f>VLOOKUP(Tableau256[[#This Row],[PLACE ERGUE]],PointsClassement[],2,FALSE)</f>
        <v xml:space="preserve"> </v>
      </c>
      <c r="M30" s="5" t="s">
        <v>2</v>
      </c>
      <c r="N30" s="9" t="str">
        <f>VLOOKUP(Tableau256[[#This Row],[PLACE TREGUNC]],PointsClassement[],2,FALSE)</f>
        <v xml:space="preserve"> </v>
      </c>
      <c r="O30" s="5" t="s">
        <v>2</v>
      </c>
      <c r="P30" s="9" t="str">
        <f>VLOOKUP(Tableau256[[#This Row],[PLACE SCAER]],PointsClassement[],2,FALSE)</f>
        <v xml:space="preserve"> </v>
      </c>
      <c r="Q30" s="5" t="s">
        <v>2</v>
      </c>
      <c r="R30" s="9" t="str">
        <f>VLOOKUP(Tableau256[[#This Row],[PLACE GOUEZEC]],PointsClassement[],2,FALSE)</f>
        <v xml:space="preserve"> </v>
      </c>
      <c r="S30" s="7"/>
      <c r="T30" s="8">
        <f t="shared" si="0"/>
        <v>0</v>
      </c>
    </row>
    <row r="31" spans="1:20" x14ac:dyDescent="0.3">
      <c r="A31">
        <v>26</v>
      </c>
      <c r="E31" s="3" t="s">
        <v>2</v>
      </c>
      <c r="F31" s="9" t="str">
        <f>VLOOKUP(Tableau256[[#This Row],[PLACE QUIMPER]],PointsClassement[],2,FALSE)</f>
        <v xml:space="preserve"> </v>
      </c>
      <c r="G31" s="5" t="s">
        <v>2</v>
      </c>
      <c r="H31" s="9" t="str">
        <f>VLOOKUP(Tableau256[[#This Row],[PLACE RIEC]],PointsClassement[],2,FALSE)</f>
        <v xml:space="preserve"> </v>
      </c>
      <c r="I31" s="5" t="s">
        <v>2</v>
      </c>
      <c r="J31" s="9" t="str">
        <f>VLOOKUP(Tableau256[[#This Row],[PLACE QUIMPERLE]],PointsClassement[],2,FALSE)</f>
        <v xml:space="preserve"> </v>
      </c>
      <c r="K31" s="5" t="s">
        <v>2</v>
      </c>
      <c r="L31" s="9" t="str">
        <f>VLOOKUP(Tableau256[[#This Row],[PLACE ERGUE]],PointsClassement[],2,FALSE)</f>
        <v xml:space="preserve"> </v>
      </c>
      <c r="M31" s="5" t="s">
        <v>2</v>
      </c>
      <c r="N31" s="9" t="str">
        <f>VLOOKUP(Tableau256[[#This Row],[PLACE TREGUNC]],PointsClassement[],2,FALSE)</f>
        <v xml:space="preserve"> </v>
      </c>
      <c r="O31" s="5" t="s">
        <v>2</v>
      </c>
      <c r="P31" s="9" t="str">
        <f>VLOOKUP(Tableau256[[#This Row],[PLACE SCAER]],PointsClassement[],2,FALSE)</f>
        <v xml:space="preserve"> </v>
      </c>
      <c r="Q31" s="5" t="s">
        <v>2</v>
      </c>
      <c r="R31" s="9" t="str">
        <f>VLOOKUP(Tableau256[[#This Row],[PLACE GOUEZEC]],PointsClassement[],2,FALSE)</f>
        <v xml:space="preserve"> </v>
      </c>
      <c r="S31" s="7"/>
      <c r="T31" s="8">
        <f t="shared" si="0"/>
        <v>0</v>
      </c>
    </row>
    <row r="32" spans="1:20" x14ac:dyDescent="0.3">
      <c r="A32">
        <v>27</v>
      </c>
      <c r="E32" s="3" t="s">
        <v>2</v>
      </c>
      <c r="F32" s="9" t="str">
        <f>VLOOKUP(Tableau256[[#This Row],[PLACE QUIMPER]],PointsClassement[],2,FALSE)</f>
        <v xml:space="preserve"> </v>
      </c>
      <c r="G32" s="5" t="s">
        <v>2</v>
      </c>
      <c r="H32" s="9" t="str">
        <f>VLOOKUP(Tableau256[[#This Row],[PLACE RIEC]],PointsClassement[],2,FALSE)</f>
        <v xml:space="preserve"> </v>
      </c>
      <c r="I32" s="5" t="s">
        <v>2</v>
      </c>
      <c r="J32" s="9" t="str">
        <f>VLOOKUP(Tableau256[[#This Row],[PLACE QUIMPERLE]],PointsClassement[],2,FALSE)</f>
        <v xml:space="preserve"> </v>
      </c>
      <c r="K32" s="5" t="s">
        <v>2</v>
      </c>
      <c r="L32" s="9" t="str">
        <f>VLOOKUP(Tableau256[[#This Row],[PLACE ERGUE]],PointsClassement[],2,FALSE)</f>
        <v xml:space="preserve"> </v>
      </c>
      <c r="M32" s="5" t="s">
        <v>2</v>
      </c>
      <c r="N32" s="9" t="str">
        <f>VLOOKUP(Tableau256[[#This Row],[PLACE TREGUNC]],PointsClassement[],2,FALSE)</f>
        <v xml:space="preserve"> </v>
      </c>
      <c r="O32" s="5" t="s">
        <v>2</v>
      </c>
      <c r="P32" s="9" t="str">
        <f>VLOOKUP(Tableau256[[#This Row],[PLACE SCAER]],PointsClassement[],2,FALSE)</f>
        <v xml:space="preserve"> </v>
      </c>
      <c r="Q32" s="5" t="s">
        <v>2</v>
      </c>
      <c r="R32" s="9" t="str">
        <f>VLOOKUP(Tableau256[[#This Row],[PLACE GOUEZEC]],PointsClassement[],2,FALSE)</f>
        <v xml:space="preserve"> </v>
      </c>
      <c r="S32" s="7"/>
      <c r="T32" s="8">
        <f t="shared" si="0"/>
        <v>0</v>
      </c>
    </row>
    <row r="33" spans="1:20" x14ac:dyDescent="0.3">
      <c r="A33">
        <v>28</v>
      </c>
      <c r="E33" s="3" t="s">
        <v>2</v>
      </c>
      <c r="F33" s="9" t="str">
        <f>VLOOKUP(Tableau256[[#This Row],[PLACE QUIMPER]],PointsClassement[],2,FALSE)</f>
        <v xml:space="preserve"> </v>
      </c>
      <c r="G33" s="5" t="s">
        <v>2</v>
      </c>
      <c r="H33" s="9" t="str">
        <f>VLOOKUP(Tableau256[[#This Row],[PLACE RIEC]],PointsClassement[],2,FALSE)</f>
        <v xml:space="preserve"> </v>
      </c>
      <c r="I33" s="5" t="s">
        <v>2</v>
      </c>
      <c r="J33" s="9" t="str">
        <f>VLOOKUP(Tableau256[[#This Row],[PLACE QUIMPERLE]],PointsClassement[],2,FALSE)</f>
        <v xml:space="preserve"> </v>
      </c>
      <c r="K33" s="5" t="s">
        <v>2</v>
      </c>
      <c r="L33" s="9" t="str">
        <f>VLOOKUP(Tableau256[[#This Row],[PLACE ERGUE]],PointsClassement[],2,FALSE)</f>
        <v xml:space="preserve"> </v>
      </c>
      <c r="M33" s="5" t="s">
        <v>2</v>
      </c>
      <c r="N33" s="9" t="str">
        <f>VLOOKUP(Tableau256[[#This Row],[PLACE TREGUNC]],PointsClassement[],2,FALSE)</f>
        <v xml:space="preserve"> </v>
      </c>
      <c r="O33" s="5" t="s">
        <v>2</v>
      </c>
      <c r="P33" s="9" t="str">
        <f>VLOOKUP(Tableau256[[#This Row],[PLACE SCAER]],PointsClassement[],2,FALSE)</f>
        <v xml:space="preserve"> </v>
      </c>
      <c r="Q33" s="5" t="s">
        <v>2</v>
      </c>
      <c r="R33" s="9" t="str">
        <f>VLOOKUP(Tableau256[[#This Row],[PLACE GOUEZEC]],PointsClassement[],2,FALSE)</f>
        <v xml:space="preserve"> </v>
      </c>
      <c r="S33" s="7"/>
      <c r="T33" s="8">
        <f t="shared" si="0"/>
        <v>0</v>
      </c>
    </row>
    <row r="34" spans="1:20" x14ac:dyDescent="0.3">
      <c r="A34">
        <v>29</v>
      </c>
      <c r="E34" s="3" t="s">
        <v>2</v>
      </c>
      <c r="F34" s="9" t="str">
        <f>VLOOKUP(Tableau256[[#This Row],[PLACE QUIMPER]],PointsClassement[],2,FALSE)</f>
        <v xml:space="preserve"> </v>
      </c>
      <c r="G34" s="5" t="s">
        <v>2</v>
      </c>
      <c r="H34" s="9" t="str">
        <f>VLOOKUP(Tableau256[[#This Row],[PLACE RIEC]],PointsClassement[],2,FALSE)</f>
        <v xml:space="preserve"> </v>
      </c>
      <c r="I34" s="5" t="s">
        <v>2</v>
      </c>
      <c r="J34" s="9" t="str">
        <f>VLOOKUP(Tableau256[[#This Row],[PLACE QUIMPERLE]],PointsClassement[],2,FALSE)</f>
        <v xml:space="preserve"> </v>
      </c>
      <c r="K34" s="5" t="s">
        <v>2</v>
      </c>
      <c r="L34" s="9" t="str">
        <f>VLOOKUP(Tableau256[[#This Row],[PLACE ERGUE]],PointsClassement[],2,FALSE)</f>
        <v xml:space="preserve"> </v>
      </c>
      <c r="M34" s="5" t="s">
        <v>2</v>
      </c>
      <c r="N34" s="9" t="str">
        <f>VLOOKUP(Tableau256[[#This Row],[PLACE TREGUNC]],PointsClassement[],2,FALSE)</f>
        <v xml:space="preserve"> </v>
      </c>
      <c r="O34" s="5" t="s">
        <v>2</v>
      </c>
      <c r="P34" s="9" t="str">
        <f>VLOOKUP(Tableau256[[#This Row],[PLACE SCAER]],PointsClassement[],2,FALSE)</f>
        <v xml:space="preserve"> </v>
      </c>
      <c r="Q34" s="5" t="s">
        <v>2</v>
      </c>
      <c r="R34" s="9" t="str">
        <f>VLOOKUP(Tableau256[[#This Row],[PLACE GOUEZEC]],PointsClassement[],2,FALSE)</f>
        <v xml:space="preserve"> </v>
      </c>
      <c r="S34" s="7"/>
      <c r="T34" s="8">
        <f t="shared" si="0"/>
        <v>0</v>
      </c>
    </row>
    <row r="35" spans="1:20" x14ac:dyDescent="0.3">
      <c r="A35">
        <v>30</v>
      </c>
      <c r="E35" s="3" t="s">
        <v>2</v>
      </c>
      <c r="F35" s="9" t="str">
        <f>VLOOKUP(Tableau256[[#This Row],[PLACE QUIMPER]],PointsClassement[],2,FALSE)</f>
        <v xml:space="preserve"> </v>
      </c>
      <c r="G35" s="5" t="s">
        <v>2</v>
      </c>
      <c r="H35" s="9" t="str">
        <f>VLOOKUP(Tableau256[[#This Row],[PLACE RIEC]],PointsClassement[],2,FALSE)</f>
        <v xml:space="preserve"> </v>
      </c>
      <c r="I35" s="5" t="s">
        <v>2</v>
      </c>
      <c r="J35" s="9" t="str">
        <f>VLOOKUP(Tableau256[[#This Row],[PLACE QUIMPERLE]],PointsClassement[],2,FALSE)</f>
        <v xml:space="preserve"> </v>
      </c>
      <c r="K35" s="5" t="s">
        <v>2</v>
      </c>
      <c r="L35" s="9" t="str">
        <f>VLOOKUP(Tableau256[[#This Row],[PLACE ERGUE]],PointsClassement[],2,FALSE)</f>
        <v xml:space="preserve"> </v>
      </c>
      <c r="M35" s="5" t="s">
        <v>2</v>
      </c>
      <c r="N35" s="9" t="str">
        <f>VLOOKUP(Tableau256[[#This Row],[PLACE TREGUNC]],PointsClassement[],2,FALSE)</f>
        <v xml:space="preserve"> </v>
      </c>
      <c r="O35" s="5" t="s">
        <v>2</v>
      </c>
      <c r="P35" s="9" t="str">
        <f>VLOOKUP(Tableau256[[#This Row],[PLACE SCAER]],PointsClassement[],2,FALSE)</f>
        <v xml:space="preserve"> </v>
      </c>
      <c r="Q35" s="5" t="s">
        <v>2</v>
      </c>
      <c r="R35" s="9" t="str">
        <f>VLOOKUP(Tableau256[[#This Row],[PLACE GOUEZEC]],PointsClassement[],2,FALSE)</f>
        <v xml:space="preserve"> </v>
      </c>
      <c r="S35" s="7"/>
      <c r="T35" s="8">
        <f t="shared" si="0"/>
        <v>0</v>
      </c>
    </row>
    <row r="36" spans="1:20" x14ac:dyDescent="0.3">
      <c r="A36">
        <v>31</v>
      </c>
      <c r="E36" s="3" t="s">
        <v>2</v>
      </c>
      <c r="F36" s="9" t="str">
        <f>VLOOKUP(Tableau256[[#This Row],[PLACE QUIMPER]],PointsClassement[],2,FALSE)</f>
        <v xml:space="preserve"> </v>
      </c>
      <c r="G36" s="5" t="s">
        <v>2</v>
      </c>
      <c r="H36" s="9" t="str">
        <f>VLOOKUP(Tableau256[[#This Row],[PLACE RIEC]],PointsClassement[],2,FALSE)</f>
        <v xml:space="preserve"> </v>
      </c>
      <c r="I36" s="5" t="s">
        <v>2</v>
      </c>
      <c r="J36" s="9" t="str">
        <f>VLOOKUP(Tableau256[[#This Row],[PLACE QUIMPERLE]],PointsClassement[],2,FALSE)</f>
        <v xml:space="preserve"> </v>
      </c>
      <c r="K36" s="5" t="s">
        <v>2</v>
      </c>
      <c r="L36" s="9" t="str">
        <f>VLOOKUP(Tableau256[[#This Row],[PLACE ERGUE]],PointsClassement[],2,FALSE)</f>
        <v xml:space="preserve"> </v>
      </c>
      <c r="M36" s="5" t="s">
        <v>2</v>
      </c>
      <c r="N36" s="9" t="str">
        <f>VLOOKUP(Tableau256[[#This Row],[PLACE TREGUNC]],PointsClassement[],2,FALSE)</f>
        <v xml:space="preserve"> </v>
      </c>
      <c r="O36" s="5" t="s">
        <v>2</v>
      </c>
      <c r="P36" s="9" t="str">
        <f>VLOOKUP(Tableau256[[#This Row],[PLACE SCAER]],PointsClassement[],2,FALSE)</f>
        <v xml:space="preserve"> </v>
      </c>
      <c r="Q36" s="5" t="s">
        <v>2</v>
      </c>
      <c r="R36" s="9" t="str">
        <f>VLOOKUP(Tableau256[[#This Row],[PLACE GOUEZEC]],PointsClassement[],2,FALSE)</f>
        <v xml:space="preserve"> </v>
      </c>
      <c r="S36" s="7"/>
      <c r="T36" s="8">
        <f t="shared" si="0"/>
        <v>0</v>
      </c>
    </row>
    <row r="37" spans="1:20" x14ac:dyDescent="0.3">
      <c r="A37">
        <v>32</v>
      </c>
      <c r="E37" s="3" t="s">
        <v>2</v>
      </c>
      <c r="F37" s="9" t="str">
        <f>VLOOKUP(Tableau256[[#This Row],[PLACE QUIMPER]],PointsClassement[],2,FALSE)</f>
        <v xml:space="preserve"> </v>
      </c>
      <c r="G37" s="5" t="s">
        <v>2</v>
      </c>
      <c r="H37" s="9" t="str">
        <f>VLOOKUP(Tableau256[[#This Row],[PLACE RIEC]],PointsClassement[],2,FALSE)</f>
        <v xml:space="preserve"> </v>
      </c>
      <c r="I37" s="5" t="s">
        <v>2</v>
      </c>
      <c r="J37" s="9" t="str">
        <f>VLOOKUP(Tableau256[[#This Row],[PLACE QUIMPERLE]],PointsClassement[],2,FALSE)</f>
        <v xml:space="preserve"> </v>
      </c>
      <c r="K37" s="5" t="s">
        <v>2</v>
      </c>
      <c r="L37" s="9" t="str">
        <f>VLOOKUP(Tableau256[[#This Row],[PLACE ERGUE]],PointsClassement[],2,FALSE)</f>
        <v xml:space="preserve"> </v>
      </c>
      <c r="M37" s="5" t="s">
        <v>2</v>
      </c>
      <c r="N37" s="9" t="str">
        <f>VLOOKUP(Tableau256[[#This Row],[PLACE TREGUNC]],PointsClassement[],2,FALSE)</f>
        <v xml:space="preserve"> </v>
      </c>
      <c r="O37" s="5" t="s">
        <v>2</v>
      </c>
      <c r="P37" s="9" t="str">
        <f>VLOOKUP(Tableau256[[#This Row],[PLACE SCAER]],PointsClassement[],2,FALSE)</f>
        <v xml:space="preserve"> </v>
      </c>
      <c r="Q37" s="5" t="s">
        <v>2</v>
      </c>
      <c r="R37" s="9" t="str">
        <f>VLOOKUP(Tableau256[[#This Row],[PLACE GOUEZEC]],PointsClassement[],2,FALSE)</f>
        <v xml:space="preserve"> </v>
      </c>
      <c r="S37" s="7"/>
      <c r="T37" s="8">
        <f t="shared" si="0"/>
        <v>0</v>
      </c>
    </row>
    <row r="38" spans="1:20" x14ac:dyDescent="0.3">
      <c r="A38">
        <v>33</v>
      </c>
      <c r="E38" s="3" t="s">
        <v>2</v>
      </c>
      <c r="F38" s="9" t="str">
        <f>VLOOKUP(Tableau256[[#This Row],[PLACE QUIMPER]],PointsClassement[],2,FALSE)</f>
        <v xml:space="preserve"> </v>
      </c>
      <c r="G38" s="5" t="s">
        <v>2</v>
      </c>
      <c r="H38" s="9" t="str">
        <f>VLOOKUP(Tableau256[[#This Row],[PLACE RIEC]],PointsClassement[],2,FALSE)</f>
        <v xml:space="preserve"> </v>
      </c>
      <c r="I38" s="5" t="s">
        <v>2</v>
      </c>
      <c r="J38" s="9" t="str">
        <f>VLOOKUP(Tableau256[[#This Row],[PLACE QUIMPERLE]],PointsClassement[],2,FALSE)</f>
        <v xml:space="preserve"> </v>
      </c>
      <c r="K38" s="5" t="s">
        <v>2</v>
      </c>
      <c r="L38" s="9" t="str">
        <f>VLOOKUP(Tableau256[[#This Row],[PLACE ERGUE]],PointsClassement[],2,FALSE)</f>
        <v xml:space="preserve"> </v>
      </c>
      <c r="M38" s="5" t="s">
        <v>2</v>
      </c>
      <c r="N38" s="9" t="str">
        <f>VLOOKUP(Tableau256[[#This Row],[PLACE TREGUNC]],PointsClassement[],2,FALSE)</f>
        <v xml:space="preserve"> </v>
      </c>
      <c r="O38" s="5" t="s">
        <v>2</v>
      </c>
      <c r="P38" s="9" t="str">
        <f>VLOOKUP(Tableau256[[#This Row],[PLACE SCAER]],PointsClassement[],2,FALSE)</f>
        <v xml:space="preserve"> </v>
      </c>
      <c r="Q38" s="5" t="s">
        <v>2</v>
      </c>
      <c r="R38" s="9" t="str">
        <f>VLOOKUP(Tableau256[[#This Row],[PLACE GOUEZEC]],PointsClassement[],2,FALSE)</f>
        <v xml:space="preserve"> </v>
      </c>
      <c r="S38" s="7"/>
      <c r="T38" s="8">
        <f t="shared" ref="T38:T69" si="1">SUM(F38,H38,J38,L38,N38,P38,R38,S38)</f>
        <v>0</v>
      </c>
    </row>
    <row r="39" spans="1:20" x14ac:dyDescent="0.3">
      <c r="A39">
        <v>34</v>
      </c>
      <c r="E39" s="3" t="s">
        <v>2</v>
      </c>
      <c r="F39" s="9" t="str">
        <f>VLOOKUP(Tableau256[[#This Row],[PLACE QUIMPER]],PointsClassement[],2,FALSE)</f>
        <v xml:space="preserve"> </v>
      </c>
      <c r="G39" s="5" t="s">
        <v>2</v>
      </c>
      <c r="H39" s="9" t="str">
        <f>VLOOKUP(Tableau256[[#This Row],[PLACE RIEC]],PointsClassement[],2,FALSE)</f>
        <v xml:space="preserve"> </v>
      </c>
      <c r="I39" s="5" t="s">
        <v>2</v>
      </c>
      <c r="J39" s="9" t="str">
        <f>VLOOKUP(Tableau256[[#This Row],[PLACE QUIMPERLE]],PointsClassement[],2,FALSE)</f>
        <v xml:space="preserve"> </v>
      </c>
      <c r="K39" s="5" t="s">
        <v>2</v>
      </c>
      <c r="L39" s="9" t="str">
        <f>VLOOKUP(Tableau256[[#This Row],[PLACE ERGUE]],PointsClassement[],2,FALSE)</f>
        <v xml:space="preserve"> </v>
      </c>
      <c r="M39" s="5" t="s">
        <v>2</v>
      </c>
      <c r="N39" s="9" t="str">
        <f>VLOOKUP(Tableau256[[#This Row],[PLACE TREGUNC]],PointsClassement[],2,FALSE)</f>
        <v xml:space="preserve"> </v>
      </c>
      <c r="O39" s="5" t="s">
        <v>2</v>
      </c>
      <c r="P39" s="9" t="str">
        <f>VLOOKUP(Tableau256[[#This Row],[PLACE SCAER]],PointsClassement[],2,FALSE)</f>
        <v xml:space="preserve"> </v>
      </c>
      <c r="Q39" s="5" t="s">
        <v>2</v>
      </c>
      <c r="R39" s="9" t="str">
        <f>VLOOKUP(Tableau256[[#This Row],[PLACE GOUEZEC]],PointsClassement[],2,FALSE)</f>
        <v xml:space="preserve"> </v>
      </c>
      <c r="S39" s="7"/>
      <c r="T39" s="8">
        <f t="shared" si="1"/>
        <v>0</v>
      </c>
    </row>
    <row r="40" spans="1:20" x14ac:dyDescent="0.3">
      <c r="A40">
        <v>35</v>
      </c>
      <c r="E40" s="3" t="s">
        <v>2</v>
      </c>
      <c r="F40" s="9" t="str">
        <f>VLOOKUP(Tableau256[[#This Row],[PLACE QUIMPER]],PointsClassement[],2,FALSE)</f>
        <v xml:space="preserve"> </v>
      </c>
      <c r="G40" s="5" t="s">
        <v>2</v>
      </c>
      <c r="H40" s="9" t="str">
        <f>VLOOKUP(Tableau256[[#This Row],[PLACE RIEC]],PointsClassement[],2,FALSE)</f>
        <v xml:space="preserve"> </v>
      </c>
      <c r="I40" s="5" t="s">
        <v>2</v>
      </c>
      <c r="J40" s="9" t="str">
        <f>VLOOKUP(Tableau256[[#This Row],[PLACE QUIMPERLE]],PointsClassement[],2,FALSE)</f>
        <v xml:space="preserve"> </v>
      </c>
      <c r="K40" s="5" t="s">
        <v>2</v>
      </c>
      <c r="L40" s="9" t="str">
        <f>VLOOKUP(Tableau256[[#This Row],[PLACE ERGUE]],PointsClassement[],2,FALSE)</f>
        <v xml:space="preserve"> </v>
      </c>
      <c r="M40" s="5" t="s">
        <v>2</v>
      </c>
      <c r="N40" s="9" t="str">
        <f>VLOOKUP(Tableau256[[#This Row],[PLACE TREGUNC]],PointsClassement[],2,FALSE)</f>
        <v xml:space="preserve"> </v>
      </c>
      <c r="O40" s="5" t="s">
        <v>2</v>
      </c>
      <c r="P40" s="9" t="str">
        <f>VLOOKUP(Tableau256[[#This Row],[PLACE SCAER]],PointsClassement[],2,FALSE)</f>
        <v xml:space="preserve"> </v>
      </c>
      <c r="Q40" s="5" t="s">
        <v>2</v>
      </c>
      <c r="R40" s="9" t="str">
        <f>VLOOKUP(Tableau256[[#This Row],[PLACE GOUEZEC]],PointsClassement[],2,FALSE)</f>
        <v xml:space="preserve"> </v>
      </c>
      <c r="S40" s="7"/>
      <c r="T40" s="8">
        <f t="shared" si="1"/>
        <v>0</v>
      </c>
    </row>
    <row r="41" spans="1:20" x14ac:dyDescent="0.3">
      <c r="A41">
        <v>36</v>
      </c>
      <c r="E41" s="3" t="s">
        <v>2</v>
      </c>
      <c r="F41" s="9" t="str">
        <f>VLOOKUP(Tableau256[[#This Row],[PLACE QUIMPER]],PointsClassement[],2,FALSE)</f>
        <v xml:space="preserve"> </v>
      </c>
      <c r="G41" s="5" t="s">
        <v>2</v>
      </c>
      <c r="H41" s="9" t="str">
        <f>VLOOKUP(Tableau256[[#This Row],[PLACE RIEC]],PointsClassement[],2,FALSE)</f>
        <v xml:space="preserve"> </v>
      </c>
      <c r="I41" s="5" t="s">
        <v>2</v>
      </c>
      <c r="J41" s="9" t="str">
        <f>VLOOKUP(Tableau256[[#This Row],[PLACE QUIMPERLE]],PointsClassement[],2,FALSE)</f>
        <v xml:space="preserve"> </v>
      </c>
      <c r="K41" s="5" t="s">
        <v>2</v>
      </c>
      <c r="L41" s="9" t="str">
        <f>VLOOKUP(Tableau256[[#This Row],[PLACE ERGUE]],PointsClassement[],2,FALSE)</f>
        <v xml:space="preserve"> </v>
      </c>
      <c r="M41" s="5" t="s">
        <v>2</v>
      </c>
      <c r="N41" s="9" t="str">
        <f>VLOOKUP(Tableau256[[#This Row],[PLACE TREGUNC]],PointsClassement[],2,FALSE)</f>
        <v xml:space="preserve"> </v>
      </c>
      <c r="O41" s="5" t="s">
        <v>2</v>
      </c>
      <c r="P41" s="9" t="str">
        <f>VLOOKUP(Tableau256[[#This Row],[PLACE SCAER]],PointsClassement[],2,FALSE)</f>
        <v xml:space="preserve"> </v>
      </c>
      <c r="Q41" s="5" t="s">
        <v>2</v>
      </c>
      <c r="R41" s="9" t="str">
        <f>VLOOKUP(Tableau256[[#This Row],[PLACE GOUEZEC]],PointsClassement[],2,FALSE)</f>
        <v xml:space="preserve"> </v>
      </c>
      <c r="S41" s="7"/>
      <c r="T41" s="8">
        <f t="shared" si="1"/>
        <v>0</v>
      </c>
    </row>
    <row r="42" spans="1:20" x14ac:dyDescent="0.3">
      <c r="A42">
        <v>37</v>
      </c>
      <c r="E42" s="3" t="s">
        <v>2</v>
      </c>
      <c r="F42" s="9" t="str">
        <f>VLOOKUP(Tableau256[[#This Row],[PLACE QUIMPER]],PointsClassement[],2,FALSE)</f>
        <v xml:space="preserve"> </v>
      </c>
      <c r="G42" s="5" t="s">
        <v>2</v>
      </c>
      <c r="H42" s="9" t="str">
        <f>VLOOKUP(Tableau256[[#This Row],[PLACE RIEC]],PointsClassement[],2,FALSE)</f>
        <v xml:space="preserve"> </v>
      </c>
      <c r="I42" s="5" t="s">
        <v>2</v>
      </c>
      <c r="J42" s="9" t="str">
        <f>VLOOKUP(Tableau256[[#This Row],[PLACE QUIMPERLE]],PointsClassement[],2,FALSE)</f>
        <v xml:space="preserve"> </v>
      </c>
      <c r="K42" s="5" t="s">
        <v>2</v>
      </c>
      <c r="L42" s="9" t="str">
        <f>VLOOKUP(Tableau256[[#This Row],[PLACE ERGUE]],PointsClassement[],2,FALSE)</f>
        <v xml:space="preserve"> </v>
      </c>
      <c r="M42" s="5" t="s">
        <v>2</v>
      </c>
      <c r="N42" s="9" t="str">
        <f>VLOOKUP(Tableau256[[#This Row],[PLACE TREGUNC]],PointsClassement[],2,FALSE)</f>
        <v xml:space="preserve"> </v>
      </c>
      <c r="O42" s="5" t="s">
        <v>2</v>
      </c>
      <c r="P42" s="9" t="str">
        <f>VLOOKUP(Tableau256[[#This Row],[PLACE SCAER]],PointsClassement[],2,FALSE)</f>
        <v xml:space="preserve"> </v>
      </c>
      <c r="Q42" s="5" t="s">
        <v>2</v>
      </c>
      <c r="R42" s="9" t="str">
        <f>VLOOKUP(Tableau256[[#This Row],[PLACE GOUEZEC]],PointsClassement[],2,FALSE)</f>
        <v xml:space="preserve"> </v>
      </c>
      <c r="S42" s="7"/>
      <c r="T42" s="8">
        <f t="shared" si="1"/>
        <v>0</v>
      </c>
    </row>
    <row r="43" spans="1:20" x14ac:dyDescent="0.3">
      <c r="A43">
        <v>38</v>
      </c>
      <c r="E43" s="3" t="s">
        <v>2</v>
      </c>
      <c r="F43" s="9" t="str">
        <f>VLOOKUP(Tableau256[[#This Row],[PLACE QUIMPER]],PointsClassement[],2,FALSE)</f>
        <v xml:space="preserve"> </v>
      </c>
      <c r="G43" s="5" t="s">
        <v>2</v>
      </c>
      <c r="H43" s="9" t="str">
        <f>VLOOKUP(Tableau256[[#This Row],[PLACE RIEC]],PointsClassement[],2,FALSE)</f>
        <v xml:space="preserve"> </v>
      </c>
      <c r="I43" s="5" t="s">
        <v>2</v>
      </c>
      <c r="J43" s="9" t="str">
        <f>VLOOKUP(Tableau256[[#This Row],[PLACE QUIMPERLE]],PointsClassement[],2,FALSE)</f>
        <v xml:space="preserve"> </v>
      </c>
      <c r="K43" s="5" t="s">
        <v>2</v>
      </c>
      <c r="L43" s="9" t="str">
        <f>VLOOKUP(Tableau256[[#This Row],[PLACE ERGUE]],PointsClassement[],2,FALSE)</f>
        <v xml:space="preserve"> </v>
      </c>
      <c r="M43" s="5" t="s">
        <v>2</v>
      </c>
      <c r="N43" s="9" t="str">
        <f>VLOOKUP(Tableau256[[#This Row],[PLACE TREGUNC]],PointsClassement[],2,FALSE)</f>
        <v xml:space="preserve"> </v>
      </c>
      <c r="O43" s="5" t="s">
        <v>2</v>
      </c>
      <c r="P43" s="9" t="str">
        <f>VLOOKUP(Tableau256[[#This Row],[PLACE SCAER]],PointsClassement[],2,FALSE)</f>
        <v xml:space="preserve"> </v>
      </c>
      <c r="Q43" s="5" t="s">
        <v>2</v>
      </c>
      <c r="R43" s="9" t="str">
        <f>VLOOKUP(Tableau256[[#This Row],[PLACE GOUEZEC]],PointsClassement[],2,FALSE)</f>
        <v xml:space="preserve"> </v>
      </c>
      <c r="S43" s="7"/>
      <c r="T43" s="8">
        <f t="shared" si="1"/>
        <v>0</v>
      </c>
    </row>
    <row r="44" spans="1:20" x14ac:dyDescent="0.3">
      <c r="A44">
        <v>39</v>
      </c>
      <c r="E44" s="3" t="s">
        <v>2</v>
      </c>
      <c r="F44" s="9" t="str">
        <f>VLOOKUP(Tableau256[[#This Row],[PLACE QUIMPER]],PointsClassement[],2,FALSE)</f>
        <v xml:space="preserve"> </v>
      </c>
      <c r="G44" s="5" t="s">
        <v>2</v>
      </c>
      <c r="H44" s="9" t="str">
        <f>VLOOKUP(Tableau256[[#This Row],[PLACE RIEC]],PointsClassement[],2,FALSE)</f>
        <v xml:space="preserve"> </v>
      </c>
      <c r="I44" s="5" t="s">
        <v>2</v>
      </c>
      <c r="J44" s="9" t="str">
        <f>VLOOKUP(Tableau256[[#This Row],[PLACE QUIMPERLE]],PointsClassement[],2,FALSE)</f>
        <v xml:space="preserve"> </v>
      </c>
      <c r="K44" s="5" t="s">
        <v>2</v>
      </c>
      <c r="L44" s="9" t="str">
        <f>VLOOKUP(Tableau256[[#This Row],[PLACE ERGUE]],PointsClassement[],2,FALSE)</f>
        <v xml:space="preserve"> </v>
      </c>
      <c r="M44" s="5" t="s">
        <v>2</v>
      </c>
      <c r="N44" s="9" t="str">
        <f>VLOOKUP(Tableau256[[#This Row],[PLACE TREGUNC]],PointsClassement[],2,FALSE)</f>
        <v xml:space="preserve"> </v>
      </c>
      <c r="O44" s="5" t="s">
        <v>2</v>
      </c>
      <c r="P44" s="9" t="str">
        <f>VLOOKUP(Tableau256[[#This Row],[PLACE SCAER]],PointsClassement[],2,FALSE)</f>
        <v xml:space="preserve"> </v>
      </c>
      <c r="Q44" s="5" t="s">
        <v>2</v>
      </c>
      <c r="R44" s="9" t="str">
        <f>VLOOKUP(Tableau256[[#This Row],[PLACE GOUEZEC]],PointsClassement[],2,FALSE)</f>
        <v xml:space="preserve"> </v>
      </c>
      <c r="S44" s="7"/>
      <c r="T44" s="8">
        <f t="shared" si="1"/>
        <v>0</v>
      </c>
    </row>
    <row r="45" spans="1:20" x14ac:dyDescent="0.3">
      <c r="A45">
        <v>40</v>
      </c>
      <c r="E45" s="3" t="s">
        <v>2</v>
      </c>
      <c r="F45" s="9" t="str">
        <f>VLOOKUP(Tableau256[[#This Row],[PLACE QUIMPER]],PointsClassement[],2,FALSE)</f>
        <v xml:space="preserve"> </v>
      </c>
      <c r="G45" s="5" t="s">
        <v>2</v>
      </c>
      <c r="H45" s="9" t="str">
        <f>VLOOKUP(Tableau256[[#This Row],[PLACE RIEC]],PointsClassement[],2,FALSE)</f>
        <v xml:space="preserve"> </v>
      </c>
      <c r="I45" s="5" t="s">
        <v>2</v>
      </c>
      <c r="J45" s="9" t="str">
        <f>VLOOKUP(Tableau256[[#This Row],[PLACE QUIMPERLE]],PointsClassement[],2,FALSE)</f>
        <v xml:space="preserve"> </v>
      </c>
      <c r="K45" s="5" t="s">
        <v>2</v>
      </c>
      <c r="L45" s="9" t="str">
        <f>VLOOKUP(Tableau256[[#This Row],[PLACE ERGUE]],PointsClassement[],2,FALSE)</f>
        <v xml:space="preserve"> </v>
      </c>
      <c r="M45" s="5" t="s">
        <v>2</v>
      </c>
      <c r="N45" s="9" t="str">
        <f>VLOOKUP(Tableau256[[#This Row],[PLACE TREGUNC]],PointsClassement[],2,FALSE)</f>
        <v xml:space="preserve"> </v>
      </c>
      <c r="O45" s="5" t="s">
        <v>2</v>
      </c>
      <c r="P45" s="9" t="str">
        <f>VLOOKUP(Tableau256[[#This Row],[PLACE SCAER]],PointsClassement[],2,FALSE)</f>
        <v xml:space="preserve"> </v>
      </c>
      <c r="Q45" s="5" t="s">
        <v>2</v>
      </c>
      <c r="R45" s="9" t="str">
        <f>VLOOKUP(Tableau256[[#This Row],[PLACE GOUEZEC]],PointsClassement[],2,FALSE)</f>
        <v xml:space="preserve"> </v>
      </c>
      <c r="S45" s="7"/>
      <c r="T45" s="8">
        <f t="shared" si="1"/>
        <v>0</v>
      </c>
    </row>
    <row r="46" spans="1:20" x14ac:dyDescent="0.3">
      <c r="A46">
        <v>41</v>
      </c>
      <c r="E46" s="3" t="s">
        <v>2</v>
      </c>
      <c r="F46" s="9" t="str">
        <f>VLOOKUP(Tableau256[[#This Row],[PLACE QUIMPER]],PointsClassement[],2,FALSE)</f>
        <v xml:space="preserve"> </v>
      </c>
      <c r="G46" s="5" t="s">
        <v>2</v>
      </c>
      <c r="H46" s="9" t="str">
        <f>VLOOKUP(Tableau256[[#This Row],[PLACE RIEC]],PointsClassement[],2,FALSE)</f>
        <v xml:space="preserve"> </v>
      </c>
      <c r="I46" s="5" t="s">
        <v>2</v>
      </c>
      <c r="J46" s="9" t="str">
        <f>VLOOKUP(Tableau256[[#This Row],[PLACE QUIMPERLE]],PointsClassement[],2,FALSE)</f>
        <v xml:space="preserve"> </v>
      </c>
      <c r="K46" s="5" t="s">
        <v>2</v>
      </c>
      <c r="L46" s="9" t="str">
        <f>VLOOKUP(Tableau256[[#This Row],[PLACE ERGUE]],PointsClassement[],2,FALSE)</f>
        <v xml:space="preserve"> </v>
      </c>
      <c r="M46" s="5" t="s">
        <v>2</v>
      </c>
      <c r="N46" s="9" t="str">
        <f>VLOOKUP(Tableau256[[#This Row],[PLACE TREGUNC]],PointsClassement[],2,FALSE)</f>
        <v xml:space="preserve"> </v>
      </c>
      <c r="O46" s="5" t="s">
        <v>2</v>
      </c>
      <c r="P46" s="9" t="str">
        <f>VLOOKUP(Tableau256[[#This Row],[PLACE SCAER]],PointsClassement[],2,FALSE)</f>
        <v xml:space="preserve"> </v>
      </c>
      <c r="Q46" s="5" t="s">
        <v>2</v>
      </c>
      <c r="R46" s="9" t="str">
        <f>VLOOKUP(Tableau256[[#This Row],[PLACE GOUEZEC]],PointsClassement[],2,FALSE)</f>
        <v xml:space="preserve"> </v>
      </c>
      <c r="S46" s="7"/>
      <c r="T46" s="8">
        <f t="shared" si="1"/>
        <v>0</v>
      </c>
    </row>
    <row r="47" spans="1:20" x14ac:dyDescent="0.3">
      <c r="A47">
        <v>42</v>
      </c>
      <c r="E47" s="3" t="s">
        <v>2</v>
      </c>
      <c r="F47" s="9" t="str">
        <f>VLOOKUP(Tableau256[[#This Row],[PLACE QUIMPER]],PointsClassement[],2,FALSE)</f>
        <v xml:space="preserve"> </v>
      </c>
      <c r="G47" s="5" t="s">
        <v>2</v>
      </c>
      <c r="H47" s="9" t="str">
        <f>VLOOKUP(Tableau256[[#This Row],[PLACE RIEC]],PointsClassement[],2,FALSE)</f>
        <v xml:space="preserve"> </v>
      </c>
      <c r="I47" s="5" t="s">
        <v>2</v>
      </c>
      <c r="J47" s="9" t="str">
        <f>VLOOKUP(Tableau256[[#This Row],[PLACE QUIMPERLE]],PointsClassement[],2,FALSE)</f>
        <v xml:space="preserve"> </v>
      </c>
      <c r="K47" s="5" t="s">
        <v>2</v>
      </c>
      <c r="L47" s="9" t="str">
        <f>VLOOKUP(Tableau256[[#This Row],[PLACE ERGUE]],PointsClassement[],2,FALSE)</f>
        <v xml:space="preserve"> </v>
      </c>
      <c r="M47" s="5" t="s">
        <v>2</v>
      </c>
      <c r="N47" s="9" t="str">
        <f>VLOOKUP(Tableau256[[#This Row],[PLACE TREGUNC]],PointsClassement[],2,FALSE)</f>
        <v xml:space="preserve"> </v>
      </c>
      <c r="O47" s="5" t="s">
        <v>2</v>
      </c>
      <c r="P47" s="9" t="str">
        <f>VLOOKUP(Tableau256[[#This Row],[PLACE SCAER]],PointsClassement[],2,FALSE)</f>
        <v xml:space="preserve"> </v>
      </c>
      <c r="Q47" s="5" t="s">
        <v>2</v>
      </c>
      <c r="R47" s="9" t="str">
        <f>VLOOKUP(Tableau256[[#This Row],[PLACE GOUEZEC]],PointsClassement[],2,FALSE)</f>
        <v xml:space="preserve"> </v>
      </c>
      <c r="S47" s="7"/>
      <c r="T47" s="8">
        <f t="shared" si="1"/>
        <v>0</v>
      </c>
    </row>
    <row r="48" spans="1:20" x14ac:dyDescent="0.3">
      <c r="A48">
        <v>43</v>
      </c>
      <c r="E48" s="3" t="s">
        <v>2</v>
      </c>
      <c r="F48" s="9" t="str">
        <f>VLOOKUP(Tableau256[[#This Row],[PLACE QUIMPER]],PointsClassement[],2,FALSE)</f>
        <v xml:space="preserve"> </v>
      </c>
      <c r="G48" s="5" t="s">
        <v>2</v>
      </c>
      <c r="H48" s="9" t="str">
        <f>VLOOKUP(Tableau256[[#This Row],[PLACE RIEC]],PointsClassement[],2,FALSE)</f>
        <v xml:space="preserve"> </v>
      </c>
      <c r="I48" s="5" t="s">
        <v>2</v>
      </c>
      <c r="J48" s="9" t="str">
        <f>VLOOKUP(Tableau256[[#This Row],[PLACE QUIMPERLE]],PointsClassement[],2,FALSE)</f>
        <v xml:space="preserve"> </v>
      </c>
      <c r="K48" s="5" t="s">
        <v>2</v>
      </c>
      <c r="L48" s="9" t="str">
        <f>VLOOKUP(Tableau256[[#This Row],[PLACE ERGUE]],PointsClassement[],2,FALSE)</f>
        <v xml:space="preserve"> </v>
      </c>
      <c r="M48" s="5" t="s">
        <v>2</v>
      </c>
      <c r="N48" s="9" t="str">
        <f>VLOOKUP(Tableau256[[#This Row],[PLACE TREGUNC]],PointsClassement[],2,FALSE)</f>
        <v xml:space="preserve"> </v>
      </c>
      <c r="O48" s="5" t="s">
        <v>2</v>
      </c>
      <c r="P48" s="9" t="str">
        <f>VLOOKUP(Tableau256[[#This Row],[PLACE SCAER]],PointsClassement[],2,FALSE)</f>
        <v xml:space="preserve"> </v>
      </c>
      <c r="Q48" s="5" t="s">
        <v>2</v>
      </c>
      <c r="R48" s="9" t="str">
        <f>VLOOKUP(Tableau256[[#This Row],[PLACE GOUEZEC]],PointsClassement[],2,FALSE)</f>
        <v xml:space="preserve"> </v>
      </c>
      <c r="S48" s="7"/>
      <c r="T48" s="8">
        <f t="shared" si="1"/>
        <v>0</v>
      </c>
    </row>
    <row r="49" spans="1:20" x14ac:dyDescent="0.3">
      <c r="A49">
        <v>44</v>
      </c>
      <c r="E49" s="3" t="s">
        <v>2</v>
      </c>
      <c r="F49" s="9" t="str">
        <f>VLOOKUP(Tableau256[[#This Row],[PLACE QUIMPER]],PointsClassement[],2,FALSE)</f>
        <v xml:space="preserve"> </v>
      </c>
      <c r="G49" s="5" t="s">
        <v>2</v>
      </c>
      <c r="H49" s="9" t="str">
        <f>VLOOKUP(Tableau256[[#This Row],[PLACE RIEC]],PointsClassement[],2,FALSE)</f>
        <v xml:space="preserve"> </v>
      </c>
      <c r="I49" s="5" t="s">
        <v>2</v>
      </c>
      <c r="J49" s="9" t="str">
        <f>VLOOKUP(Tableau256[[#This Row],[PLACE QUIMPERLE]],PointsClassement[],2,FALSE)</f>
        <v xml:space="preserve"> </v>
      </c>
      <c r="K49" s="5" t="s">
        <v>2</v>
      </c>
      <c r="L49" s="9" t="str">
        <f>VLOOKUP(Tableau256[[#This Row],[PLACE ERGUE]],PointsClassement[],2,FALSE)</f>
        <v xml:space="preserve"> </v>
      </c>
      <c r="M49" s="5" t="s">
        <v>2</v>
      </c>
      <c r="N49" s="9" t="str">
        <f>VLOOKUP(Tableau256[[#This Row],[PLACE TREGUNC]],PointsClassement[],2,FALSE)</f>
        <v xml:space="preserve"> </v>
      </c>
      <c r="O49" s="5" t="s">
        <v>2</v>
      </c>
      <c r="P49" s="9" t="str">
        <f>VLOOKUP(Tableau256[[#This Row],[PLACE SCAER]],PointsClassement[],2,FALSE)</f>
        <v xml:space="preserve"> </v>
      </c>
      <c r="Q49" s="5" t="s">
        <v>2</v>
      </c>
      <c r="R49" s="9" t="str">
        <f>VLOOKUP(Tableau256[[#This Row],[PLACE GOUEZEC]],PointsClassement[],2,FALSE)</f>
        <v xml:space="preserve"> </v>
      </c>
      <c r="S49" s="7"/>
      <c r="T49" s="8">
        <f t="shared" si="1"/>
        <v>0</v>
      </c>
    </row>
    <row r="50" spans="1:20" x14ac:dyDescent="0.3">
      <c r="A50">
        <v>45</v>
      </c>
      <c r="E50" s="3" t="s">
        <v>2</v>
      </c>
      <c r="F50" s="9" t="str">
        <f>VLOOKUP(Tableau256[[#This Row],[PLACE QUIMPER]],PointsClassement[],2,FALSE)</f>
        <v xml:space="preserve"> </v>
      </c>
      <c r="G50" s="5" t="s">
        <v>2</v>
      </c>
      <c r="H50" s="9" t="str">
        <f>VLOOKUP(Tableau256[[#This Row],[PLACE RIEC]],PointsClassement[],2,FALSE)</f>
        <v xml:space="preserve"> </v>
      </c>
      <c r="I50" s="5" t="s">
        <v>2</v>
      </c>
      <c r="J50" s="9" t="str">
        <f>VLOOKUP(Tableau256[[#This Row],[PLACE QUIMPERLE]],PointsClassement[],2,FALSE)</f>
        <v xml:space="preserve"> </v>
      </c>
      <c r="K50" s="5" t="s">
        <v>2</v>
      </c>
      <c r="L50" s="9" t="str">
        <f>VLOOKUP(Tableau256[[#This Row],[PLACE ERGUE]],PointsClassement[],2,FALSE)</f>
        <v xml:space="preserve"> </v>
      </c>
      <c r="M50" s="5" t="s">
        <v>2</v>
      </c>
      <c r="N50" s="9" t="str">
        <f>VLOOKUP(Tableau256[[#This Row],[PLACE TREGUNC]],PointsClassement[],2,FALSE)</f>
        <v xml:space="preserve"> </v>
      </c>
      <c r="O50" s="5" t="s">
        <v>2</v>
      </c>
      <c r="P50" s="9" t="str">
        <f>VLOOKUP(Tableau256[[#This Row],[PLACE SCAER]],PointsClassement[],2,FALSE)</f>
        <v xml:space="preserve"> </v>
      </c>
      <c r="Q50" s="5" t="s">
        <v>2</v>
      </c>
      <c r="R50" s="9" t="str">
        <f>VLOOKUP(Tableau256[[#This Row],[PLACE GOUEZEC]],PointsClassement[],2,FALSE)</f>
        <v xml:space="preserve"> </v>
      </c>
      <c r="S50" s="7"/>
      <c r="T50" s="8">
        <f t="shared" si="1"/>
        <v>0</v>
      </c>
    </row>
    <row r="51" spans="1:20" x14ac:dyDescent="0.3">
      <c r="A51">
        <v>46</v>
      </c>
      <c r="E51" s="3" t="s">
        <v>2</v>
      </c>
      <c r="F51" s="9" t="str">
        <f>VLOOKUP(Tableau256[[#This Row],[PLACE QUIMPER]],PointsClassement[],2,FALSE)</f>
        <v xml:space="preserve"> </v>
      </c>
      <c r="G51" s="5" t="s">
        <v>2</v>
      </c>
      <c r="H51" s="9" t="str">
        <f>VLOOKUP(Tableau256[[#This Row],[PLACE RIEC]],PointsClassement[],2,FALSE)</f>
        <v xml:space="preserve"> </v>
      </c>
      <c r="I51" s="5" t="s">
        <v>2</v>
      </c>
      <c r="J51" s="9" t="str">
        <f>VLOOKUP(Tableau256[[#This Row],[PLACE QUIMPERLE]],PointsClassement[],2,FALSE)</f>
        <v xml:space="preserve"> </v>
      </c>
      <c r="K51" s="5" t="s">
        <v>2</v>
      </c>
      <c r="L51" s="9" t="str">
        <f>VLOOKUP(Tableau256[[#This Row],[PLACE ERGUE]],PointsClassement[],2,FALSE)</f>
        <v xml:space="preserve"> </v>
      </c>
      <c r="M51" s="5" t="s">
        <v>2</v>
      </c>
      <c r="N51" s="9" t="str">
        <f>VLOOKUP(Tableau256[[#This Row],[PLACE TREGUNC]],PointsClassement[],2,FALSE)</f>
        <v xml:space="preserve"> </v>
      </c>
      <c r="O51" s="5" t="s">
        <v>2</v>
      </c>
      <c r="P51" s="9" t="str">
        <f>VLOOKUP(Tableau256[[#This Row],[PLACE SCAER]],PointsClassement[],2,FALSE)</f>
        <v xml:space="preserve"> </v>
      </c>
      <c r="Q51" s="5" t="s">
        <v>2</v>
      </c>
      <c r="R51" s="9" t="str">
        <f>VLOOKUP(Tableau256[[#This Row],[PLACE GOUEZEC]],PointsClassement[],2,FALSE)</f>
        <v xml:space="preserve"> </v>
      </c>
      <c r="S51" s="7"/>
      <c r="T51" s="8">
        <f t="shared" si="1"/>
        <v>0</v>
      </c>
    </row>
    <row r="52" spans="1:20" x14ac:dyDescent="0.3">
      <c r="A52">
        <v>47</v>
      </c>
      <c r="E52" s="3" t="s">
        <v>2</v>
      </c>
      <c r="F52" s="9" t="str">
        <f>VLOOKUP(Tableau256[[#This Row],[PLACE QUIMPER]],PointsClassement[],2,FALSE)</f>
        <v xml:space="preserve"> </v>
      </c>
      <c r="G52" s="5" t="s">
        <v>2</v>
      </c>
      <c r="H52" s="9" t="str">
        <f>VLOOKUP(Tableau256[[#This Row],[PLACE RIEC]],PointsClassement[],2,FALSE)</f>
        <v xml:space="preserve"> </v>
      </c>
      <c r="I52" s="5" t="s">
        <v>2</v>
      </c>
      <c r="J52" s="9" t="str">
        <f>VLOOKUP(Tableau256[[#This Row],[PLACE QUIMPERLE]],PointsClassement[],2,FALSE)</f>
        <v xml:space="preserve"> </v>
      </c>
      <c r="K52" s="5" t="s">
        <v>2</v>
      </c>
      <c r="L52" s="9" t="str">
        <f>VLOOKUP(Tableau256[[#This Row],[PLACE ERGUE]],PointsClassement[],2,FALSE)</f>
        <v xml:space="preserve"> </v>
      </c>
      <c r="M52" s="5" t="s">
        <v>2</v>
      </c>
      <c r="N52" s="9" t="str">
        <f>VLOOKUP(Tableau256[[#This Row],[PLACE TREGUNC]],PointsClassement[],2,FALSE)</f>
        <v xml:space="preserve"> </v>
      </c>
      <c r="O52" s="5" t="s">
        <v>2</v>
      </c>
      <c r="P52" s="9" t="str">
        <f>VLOOKUP(Tableau256[[#This Row],[PLACE SCAER]],PointsClassement[],2,FALSE)</f>
        <v xml:space="preserve"> </v>
      </c>
      <c r="Q52" s="5" t="s">
        <v>2</v>
      </c>
      <c r="R52" s="9" t="str">
        <f>VLOOKUP(Tableau256[[#This Row],[PLACE GOUEZEC]],PointsClassement[],2,FALSE)</f>
        <v xml:space="preserve"> </v>
      </c>
      <c r="S52" s="7"/>
      <c r="T52" s="8">
        <f t="shared" si="1"/>
        <v>0</v>
      </c>
    </row>
    <row r="53" spans="1:20" x14ac:dyDescent="0.3">
      <c r="A53">
        <v>48</v>
      </c>
      <c r="E53" s="3" t="s">
        <v>2</v>
      </c>
      <c r="F53" s="9" t="str">
        <f>VLOOKUP(Tableau256[[#This Row],[PLACE QUIMPER]],PointsClassement[],2,FALSE)</f>
        <v xml:space="preserve"> </v>
      </c>
      <c r="G53" s="5" t="s">
        <v>2</v>
      </c>
      <c r="H53" s="9" t="str">
        <f>VLOOKUP(Tableau256[[#This Row],[PLACE RIEC]],PointsClassement[],2,FALSE)</f>
        <v xml:space="preserve"> </v>
      </c>
      <c r="I53" s="5" t="s">
        <v>2</v>
      </c>
      <c r="J53" s="9" t="str">
        <f>VLOOKUP(Tableau256[[#This Row],[PLACE QUIMPERLE]],PointsClassement[],2,FALSE)</f>
        <v xml:space="preserve"> </v>
      </c>
      <c r="K53" s="5" t="s">
        <v>2</v>
      </c>
      <c r="L53" s="9" t="str">
        <f>VLOOKUP(Tableau256[[#This Row],[PLACE ERGUE]],PointsClassement[],2,FALSE)</f>
        <v xml:space="preserve"> </v>
      </c>
      <c r="M53" s="5" t="s">
        <v>2</v>
      </c>
      <c r="N53" s="9" t="str">
        <f>VLOOKUP(Tableau256[[#This Row],[PLACE TREGUNC]],PointsClassement[],2,FALSE)</f>
        <v xml:space="preserve"> </v>
      </c>
      <c r="O53" s="5" t="s">
        <v>2</v>
      </c>
      <c r="P53" s="9" t="str">
        <f>VLOOKUP(Tableau256[[#This Row],[PLACE SCAER]],PointsClassement[],2,FALSE)</f>
        <v xml:space="preserve"> </v>
      </c>
      <c r="Q53" s="5" t="s">
        <v>2</v>
      </c>
      <c r="R53" s="9" t="str">
        <f>VLOOKUP(Tableau256[[#This Row],[PLACE GOUEZEC]],PointsClassement[],2,FALSE)</f>
        <v xml:space="preserve"> </v>
      </c>
      <c r="S53" s="7"/>
      <c r="T53" s="8">
        <f t="shared" si="1"/>
        <v>0</v>
      </c>
    </row>
    <row r="54" spans="1:20" x14ac:dyDescent="0.3">
      <c r="A54">
        <v>49</v>
      </c>
      <c r="E54" s="3" t="s">
        <v>2</v>
      </c>
      <c r="F54" s="9" t="str">
        <f>VLOOKUP(Tableau256[[#This Row],[PLACE QUIMPER]],PointsClassement[],2,FALSE)</f>
        <v xml:space="preserve"> </v>
      </c>
      <c r="G54" s="5" t="s">
        <v>2</v>
      </c>
      <c r="H54" s="9" t="str">
        <f>VLOOKUP(Tableau256[[#This Row],[PLACE RIEC]],PointsClassement[],2,FALSE)</f>
        <v xml:space="preserve"> </v>
      </c>
      <c r="I54" s="5" t="s">
        <v>2</v>
      </c>
      <c r="J54" s="9" t="str">
        <f>VLOOKUP(Tableau256[[#This Row],[PLACE QUIMPERLE]],PointsClassement[],2,FALSE)</f>
        <v xml:space="preserve"> </v>
      </c>
      <c r="K54" s="5" t="s">
        <v>2</v>
      </c>
      <c r="L54" s="9" t="str">
        <f>VLOOKUP(Tableau256[[#This Row],[PLACE ERGUE]],PointsClassement[],2,FALSE)</f>
        <v xml:space="preserve"> </v>
      </c>
      <c r="M54" s="5" t="s">
        <v>2</v>
      </c>
      <c r="N54" s="9" t="str">
        <f>VLOOKUP(Tableau256[[#This Row],[PLACE TREGUNC]],PointsClassement[],2,FALSE)</f>
        <v xml:space="preserve"> </v>
      </c>
      <c r="O54" s="5" t="s">
        <v>2</v>
      </c>
      <c r="P54" s="9" t="str">
        <f>VLOOKUP(Tableau256[[#This Row],[PLACE SCAER]],PointsClassement[],2,FALSE)</f>
        <v xml:space="preserve"> </v>
      </c>
      <c r="Q54" s="5" t="s">
        <v>2</v>
      </c>
      <c r="R54" s="9" t="str">
        <f>VLOOKUP(Tableau256[[#This Row],[PLACE GOUEZEC]],PointsClassement[],2,FALSE)</f>
        <v xml:space="preserve"> </v>
      </c>
      <c r="S54" s="7"/>
      <c r="T54" s="8">
        <f t="shared" si="1"/>
        <v>0</v>
      </c>
    </row>
    <row r="55" spans="1:20" x14ac:dyDescent="0.3">
      <c r="A55">
        <v>50</v>
      </c>
      <c r="E55" s="3" t="s">
        <v>2</v>
      </c>
      <c r="F55" s="9" t="str">
        <f>VLOOKUP(Tableau256[[#This Row],[PLACE QUIMPER]],PointsClassement[],2,FALSE)</f>
        <v xml:space="preserve"> </v>
      </c>
      <c r="G55" s="5" t="s">
        <v>2</v>
      </c>
      <c r="H55" s="9" t="str">
        <f>VLOOKUP(Tableau256[[#This Row],[PLACE RIEC]],PointsClassement[],2,FALSE)</f>
        <v xml:space="preserve"> </v>
      </c>
      <c r="I55" s="5" t="s">
        <v>2</v>
      </c>
      <c r="J55" s="9" t="str">
        <f>VLOOKUP(Tableau256[[#This Row],[PLACE QUIMPERLE]],PointsClassement[],2,FALSE)</f>
        <v xml:space="preserve"> </v>
      </c>
      <c r="K55" s="5" t="s">
        <v>2</v>
      </c>
      <c r="L55" s="9" t="str">
        <f>VLOOKUP(Tableau256[[#This Row],[PLACE ERGUE]],PointsClassement[],2,FALSE)</f>
        <v xml:space="preserve"> </v>
      </c>
      <c r="M55" s="5" t="s">
        <v>2</v>
      </c>
      <c r="N55" s="9" t="str">
        <f>VLOOKUP(Tableau256[[#This Row],[PLACE TREGUNC]],PointsClassement[],2,FALSE)</f>
        <v xml:space="preserve"> </v>
      </c>
      <c r="O55" s="5" t="s">
        <v>2</v>
      </c>
      <c r="P55" s="9" t="str">
        <f>VLOOKUP(Tableau256[[#This Row],[PLACE SCAER]],PointsClassement[],2,FALSE)</f>
        <v xml:space="preserve"> </v>
      </c>
      <c r="Q55" s="5" t="s">
        <v>2</v>
      </c>
      <c r="R55" s="9" t="str">
        <f>VLOOKUP(Tableau256[[#This Row],[PLACE GOUEZEC]],PointsClassement[],2,FALSE)</f>
        <v xml:space="preserve"> </v>
      </c>
      <c r="S55" s="7"/>
      <c r="T55" s="8">
        <f t="shared" si="1"/>
        <v>0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7" right="0.7" top="0.75" bottom="0.75" header="0.3" footer="0.3"/>
  <pageSetup paperSize="9" scale="66" fitToHeight="0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pageSetUpPr fitToPage="1"/>
  </sheetPr>
  <dimension ref="A1:T200"/>
  <sheetViews>
    <sheetView workbookViewId="0">
      <selection activeCell="T57" sqref="A1:T57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33</v>
      </c>
    </row>
    <row r="3" spans="1:20" ht="21" x14ac:dyDescent="0.4">
      <c r="B3" s="2"/>
    </row>
    <row r="4" spans="1:20" x14ac:dyDescent="0.3">
      <c r="E4" s="33" t="s">
        <v>5</v>
      </c>
      <c r="F4" s="33"/>
      <c r="G4" s="33" t="s">
        <v>6</v>
      </c>
      <c r="H4" s="33"/>
      <c r="I4" s="33" t="s">
        <v>7</v>
      </c>
      <c r="J4" s="33"/>
      <c r="K4" s="33" t="s">
        <v>8</v>
      </c>
      <c r="L4" s="33"/>
      <c r="M4" s="33" t="s">
        <v>9</v>
      </c>
      <c r="N4" s="33"/>
      <c r="O4" s="33" t="s">
        <v>10</v>
      </c>
      <c r="P4" s="33"/>
      <c r="Q4" s="33" t="s">
        <v>11</v>
      </c>
      <c r="R4" s="33"/>
    </row>
    <row r="5" spans="1:20" x14ac:dyDescent="0.3">
      <c r="B5" t="s">
        <v>12</v>
      </c>
      <c r="C5" t="s">
        <v>13</v>
      </c>
      <c r="D5" t="s">
        <v>14</v>
      </c>
      <c r="E5" s="25" t="s">
        <v>19</v>
      </c>
      <c r="F5" s="26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136</v>
      </c>
      <c r="C6" t="s">
        <v>70</v>
      </c>
      <c r="D6" t="s">
        <v>108</v>
      </c>
      <c r="E6" s="3">
        <v>2</v>
      </c>
      <c r="F6" s="4">
        <f>VLOOKUP(Tableau257[[#This Row],[PLACE QUIMPER]],PointsClassement[],2,FALSE)</f>
        <v>95</v>
      </c>
      <c r="G6" s="5">
        <v>3</v>
      </c>
      <c r="H6" s="9">
        <f>VLOOKUP(Tableau257[[#This Row],[PLACE RIEC]],PointsClassement[],2,FALSE)</f>
        <v>90</v>
      </c>
      <c r="I6" s="5">
        <v>2</v>
      </c>
      <c r="J6" s="9">
        <f>VLOOKUP(Tableau257[[#This Row],[PLACE QUIMPERLE]],PointsClassement[],2,FALSE)</f>
        <v>95</v>
      </c>
      <c r="K6" s="5">
        <v>2</v>
      </c>
      <c r="L6" s="9">
        <f>VLOOKUP(Tableau257[[#This Row],[PLACE ERGUE]],PointsClassement[],2,FALSE)</f>
        <v>95</v>
      </c>
      <c r="M6" s="5">
        <v>1</v>
      </c>
      <c r="N6" s="9">
        <f>VLOOKUP(Tableau257[[#This Row],[PLACE TREGUNC]],PointsClassement[],2,FALSE)</f>
        <v>100</v>
      </c>
      <c r="O6" s="5" t="s">
        <v>2</v>
      </c>
      <c r="P6" s="9" t="str">
        <f>VLOOKUP(Tableau257[[#This Row],[PLACE SCAER]],PointsClassement[],2,FALSE)</f>
        <v xml:space="preserve"> </v>
      </c>
      <c r="Q6" s="5" t="s">
        <v>2</v>
      </c>
      <c r="R6" s="9" t="str">
        <f>VLOOKUP(Tableau257[[#This Row],[PLACE GOUEZEC]],PointsClassement[],2,FALSE)</f>
        <v xml:space="preserve"> </v>
      </c>
      <c r="S6" s="7"/>
      <c r="T6" s="8">
        <f t="shared" ref="T6:T37" si="0">SUM(F6,H6,J6,L6,N6,P6,R6,S6)</f>
        <v>475</v>
      </c>
    </row>
    <row r="7" spans="1:20" x14ac:dyDescent="0.3">
      <c r="A7">
        <v>2</v>
      </c>
      <c r="B7" t="s">
        <v>134</v>
      </c>
      <c r="C7" t="s">
        <v>135</v>
      </c>
      <c r="D7" t="s">
        <v>77</v>
      </c>
      <c r="E7" s="3">
        <v>1</v>
      </c>
      <c r="F7" s="4">
        <f>VLOOKUP(Tableau257[[#This Row],[PLACE QUIMPER]],PointsClassement[],2,FALSE)</f>
        <v>100</v>
      </c>
      <c r="G7" s="5">
        <v>1</v>
      </c>
      <c r="H7" s="9">
        <f>VLOOKUP(Tableau257[[#This Row],[PLACE RIEC]],PointsClassement[],2,FALSE)</f>
        <v>100</v>
      </c>
      <c r="I7" s="5">
        <v>1</v>
      </c>
      <c r="J7" s="9">
        <f>VLOOKUP(Tableau257[[#This Row],[PLACE QUIMPERLE]],PointsClassement[],2,FALSE)</f>
        <v>100</v>
      </c>
      <c r="K7" s="5">
        <v>3</v>
      </c>
      <c r="L7" s="9">
        <f>VLOOKUP(Tableau257[[#This Row],[PLACE ERGUE]],PointsClassement[],2,FALSE)</f>
        <v>90</v>
      </c>
      <c r="M7" s="5">
        <v>4</v>
      </c>
      <c r="N7" s="9">
        <f>VLOOKUP(Tableau257[[#This Row],[PLACE TREGUNC]],PointsClassement[],2,FALSE)</f>
        <v>85</v>
      </c>
      <c r="O7" s="5" t="s">
        <v>2</v>
      </c>
      <c r="P7" s="9" t="str">
        <f>VLOOKUP(Tableau257[[#This Row],[PLACE SCAER]],PointsClassement[],2,FALSE)</f>
        <v xml:space="preserve"> </v>
      </c>
      <c r="Q7" s="5" t="s">
        <v>2</v>
      </c>
      <c r="R7" s="9" t="str">
        <f>VLOOKUP(Tableau257[[#This Row],[PLACE GOUEZEC]],PointsClassement[],2,FALSE)</f>
        <v xml:space="preserve"> </v>
      </c>
      <c r="S7" s="7"/>
      <c r="T7" s="8">
        <f t="shared" si="0"/>
        <v>475</v>
      </c>
    </row>
    <row r="8" spans="1:20" x14ac:dyDescent="0.3">
      <c r="A8">
        <v>3</v>
      </c>
      <c r="B8" t="s">
        <v>137</v>
      </c>
      <c r="C8" t="s">
        <v>138</v>
      </c>
      <c r="D8" t="s">
        <v>74</v>
      </c>
      <c r="E8" s="3">
        <v>3</v>
      </c>
      <c r="F8" s="4">
        <f>VLOOKUP(Tableau257[[#This Row],[PLACE QUIMPER]],PointsClassement[],2,FALSE)</f>
        <v>90</v>
      </c>
      <c r="G8" s="5">
        <v>2</v>
      </c>
      <c r="H8" s="9">
        <f>VLOOKUP(Tableau257[[#This Row],[PLACE RIEC]],PointsClassement[],2,FALSE)</f>
        <v>95</v>
      </c>
      <c r="I8" s="5">
        <v>3</v>
      </c>
      <c r="J8" s="9">
        <f>VLOOKUP(Tableau257[[#This Row],[PLACE QUIMPERLE]],PointsClassement[],2,FALSE)</f>
        <v>90</v>
      </c>
      <c r="K8" s="5">
        <v>4</v>
      </c>
      <c r="L8" s="9">
        <f>VLOOKUP(Tableau257[[#This Row],[PLACE ERGUE]],PointsClassement[],2,FALSE)</f>
        <v>85</v>
      </c>
      <c r="M8" s="5">
        <v>2</v>
      </c>
      <c r="N8" s="9">
        <f>VLOOKUP(Tableau257[[#This Row],[PLACE TREGUNC]],PointsClassement[],2,FALSE)</f>
        <v>95</v>
      </c>
      <c r="O8" s="5" t="s">
        <v>2</v>
      </c>
      <c r="P8" s="9" t="str">
        <f>VLOOKUP(Tableau257[[#This Row],[PLACE SCAER]],PointsClassement[],2,FALSE)</f>
        <v xml:space="preserve"> </v>
      </c>
      <c r="Q8" s="5" t="s">
        <v>2</v>
      </c>
      <c r="R8" s="9" t="str">
        <f>VLOOKUP(Tableau257[[#This Row],[PLACE GOUEZEC]],PointsClassement[],2,FALSE)</f>
        <v xml:space="preserve"> </v>
      </c>
      <c r="S8" s="7"/>
      <c r="T8" s="8">
        <f t="shared" si="0"/>
        <v>455</v>
      </c>
    </row>
    <row r="9" spans="1:20" x14ac:dyDescent="0.3">
      <c r="A9">
        <v>4</v>
      </c>
      <c r="B9" t="s">
        <v>139</v>
      </c>
      <c r="C9" t="s">
        <v>140</v>
      </c>
      <c r="D9" t="s">
        <v>141</v>
      </c>
      <c r="E9" s="3">
        <v>4</v>
      </c>
      <c r="F9" s="4">
        <f>VLOOKUP(Tableau257[[#This Row],[PLACE QUIMPER]],PointsClassement[],2,FALSE)</f>
        <v>85</v>
      </c>
      <c r="G9" s="5">
        <v>4</v>
      </c>
      <c r="H9" s="9">
        <f>VLOOKUP(Tableau257[[#This Row],[PLACE RIEC]],PointsClassement[],2,FALSE)</f>
        <v>85</v>
      </c>
      <c r="I9" s="5">
        <v>7</v>
      </c>
      <c r="J9" s="9">
        <f>VLOOKUP(Tableau257[[#This Row],[PLACE QUIMPERLE]],PointsClassement[],2,FALSE)</f>
        <v>70</v>
      </c>
      <c r="K9" s="5">
        <v>7</v>
      </c>
      <c r="L9" s="9">
        <f>VLOOKUP(Tableau257[[#This Row],[PLACE ERGUE]],PointsClassement[],2,FALSE)</f>
        <v>70</v>
      </c>
      <c r="M9" s="5">
        <v>8</v>
      </c>
      <c r="N9" s="9">
        <f>VLOOKUP(Tableau257[[#This Row],[PLACE TREGUNC]],PointsClassement[],2,FALSE)</f>
        <v>65</v>
      </c>
      <c r="O9" s="5" t="s">
        <v>2</v>
      </c>
      <c r="P9" s="9" t="str">
        <f>VLOOKUP(Tableau257[[#This Row],[PLACE SCAER]],PointsClassement[],2,FALSE)</f>
        <v xml:space="preserve"> </v>
      </c>
      <c r="Q9" s="5" t="s">
        <v>2</v>
      </c>
      <c r="R9" s="9" t="str">
        <f>VLOOKUP(Tableau257[[#This Row],[PLACE GOUEZEC]],PointsClassement[],2,FALSE)</f>
        <v xml:space="preserve"> </v>
      </c>
      <c r="S9" s="7"/>
      <c r="T9" s="8">
        <f t="shared" si="0"/>
        <v>375</v>
      </c>
    </row>
    <row r="10" spans="1:20" x14ac:dyDescent="0.3">
      <c r="A10">
        <v>5</v>
      </c>
      <c r="B10" t="s">
        <v>145</v>
      </c>
      <c r="C10" t="s">
        <v>146</v>
      </c>
      <c r="D10" t="s">
        <v>77</v>
      </c>
      <c r="E10" s="3">
        <v>7</v>
      </c>
      <c r="F10" s="4">
        <f>VLOOKUP(Tableau257[[#This Row],[PLACE QUIMPER]],PointsClassement[],2,FALSE)</f>
        <v>70</v>
      </c>
      <c r="G10" s="5">
        <v>14</v>
      </c>
      <c r="H10" s="9">
        <f>VLOOKUP(Tableau257[[#This Row],[PLACE RIEC]],PointsClassement[],2,FALSE)</f>
        <v>35</v>
      </c>
      <c r="I10" s="5">
        <v>9</v>
      </c>
      <c r="J10" s="9">
        <f>VLOOKUP(Tableau257[[#This Row],[PLACE QUIMPERLE]],PointsClassement[],2,FALSE)</f>
        <v>60</v>
      </c>
      <c r="K10" s="5">
        <v>9</v>
      </c>
      <c r="L10" s="9">
        <f>VLOOKUP(Tableau257[[#This Row],[PLACE ERGUE]],PointsClassement[],2,FALSE)</f>
        <v>60</v>
      </c>
      <c r="M10" s="5">
        <v>3</v>
      </c>
      <c r="N10" s="9">
        <f>VLOOKUP(Tableau257[[#This Row],[PLACE TREGUNC]],PointsClassement[],2,FALSE)</f>
        <v>90</v>
      </c>
      <c r="O10" s="5" t="s">
        <v>2</v>
      </c>
      <c r="P10" s="9" t="str">
        <f>VLOOKUP(Tableau257[[#This Row],[PLACE SCAER]],PointsClassement[],2,FALSE)</f>
        <v xml:space="preserve"> </v>
      </c>
      <c r="Q10" s="5" t="s">
        <v>2</v>
      </c>
      <c r="R10" s="9" t="str">
        <f>VLOOKUP(Tableau257[[#This Row],[PLACE GOUEZEC]],PointsClassement[],2,FALSE)</f>
        <v xml:space="preserve"> </v>
      </c>
      <c r="S10" s="7"/>
      <c r="T10" s="8">
        <f t="shared" si="0"/>
        <v>315</v>
      </c>
    </row>
    <row r="11" spans="1:20" x14ac:dyDescent="0.3">
      <c r="A11">
        <v>6</v>
      </c>
      <c r="B11" t="s">
        <v>143</v>
      </c>
      <c r="C11" t="s">
        <v>144</v>
      </c>
      <c r="D11" t="s">
        <v>127</v>
      </c>
      <c r="E11" s="3">
        <v>6</v>
      </c>
      <c r="F11" s="4">
        <f>VLOOKUP(Tableau257[[#This Row],[PLACE QUIMPER]],PointsClassement[],2,FALSE)</f>
        <v>75</v>
      </c>
      <c r="G11" s="5">
        <v>5</v>
      </c>
      <c r="H11" s="9">
        <f>VLOOKUP(Tableau257[[#This Row],[PLACE RIEC]],PointsClassement[],2,FALSE)</f>
        <v>80</v>
      </c>
      <c r="I11" s="5">
        <v>11</v>
      </c>
      <c r="J11" s="9">
        <f>VLOOKUP(Tableau257[[#This Row],[PLACE QUIMPERLE]],PointsClassement[],2,FALSE)</f>
        <v>50</v>
      </c>
      <c r="K11" s="5">
        <v>16</v>
      </c>
      <c r="L11" s="9">
        <f>VLOOKUP(Tableau257[[#This Row],[PLACE ERGUE]],PointsClassement[],2,FALSE)</f>
        <v>25</v>
      </c>
      <c r="M11" s="5">
        <v>7</v>
      </c>
      <c r="N11" s="9">
        <f>VLOOKUP(Tableau257[[#This Row],[PLACE TREGUNC]],PointsClassement[],2,FALSE)</f>
        <v>70</v>
      </c>
      <c r="O11" s="5" t="s">
        <v>2</v>
      </c>
      <c r="P11" s="9" t="str">
        <f>VLOOKUP(Tableau257[[#This Row],[PLACE SCAER]],PointsClassement[],2,FALSE)</f>
        <v xml:space="preserve"> </v>
      </c>
      <c r="Q11" s="5" t="s">
        <v>2</v>
      </c>
      <c r="R11" s="9" t="str">
        <f>VLOOKUP(Tableau257[[#This Row],[PLACE GOUEZEC]],PointsClassement[],2,FALSE)</f>
        <v xml:space="preserve"> </v>
      </c>
      <c r="S11" s="7"/>
      <c r="T11" s="8">
        <f t="shared" si="0"/>
        <v>300</v>
      </c>
    </row>
    <row r="12" spans="1:20" x14ac:dyDescent="0.3">
      <c r="A12">
        <v>7</v>
      </c>
      <c r="B12" t="s">
        <v>416</v>
      </c>
      <c r="C12" t="s">
        <v>417</v>
      </c>
      <c r="D12" t="s">
        <v>187</v>
      </c>
      <c r="E12" s="3" t="s">
        <v>2</v>
      </c>
      <c r="F12" s="4" t="str">
        <f>VLOOKUP(Tableau257[[#This Row],[PLACE QUIMPER]],PointsClassement[],2,FALSE)</f>
        <v xml:space="preserve"> </v>
      </c>
      <c r="G12" s="5">
        <v>8</v>
      </c>
      <c r="H12" s="9">
        <f>VLOOKUP(Tableau257[[#This Row],[PLACE RIEC]],PointsClassement[],2,FALSE)</f>
        <v>65</v>
      </c>
      <c r="I12" s="5">
        <v>8</v>
      </c>
      <c r="J12" s="9">
        <f>VLOOKUP(Tableau257[[#This Row],[PLACE QUIMPERLE]],PointsClassement[],2,FALSE)</f>
        <v>65</v>
      </c>
      <c r="K12" s="5">
        <v>15</v>
      </c>
      <c r="L12" s="9">
        <f>VLOOKUP(Tableau257[[#This Row],[PLACE ERGUE]],PointsClassement[],2,FALSE)</f>
        <v>30</v>
      </c>
      <c r="M12" s="5">
        <v>6</v>
      </c>
      <c r="N12" s="9">
        <f>VLOOKUP(Tableau257[[#This Row],[PLACE TREGUNC]],PointsClassement[],2,FALSE)</f>
        <v>75</v>
      </c>
      <c r="O12" s="5" t="s">
        <v>2</v>
      </c>
      <c r="P12" s="9" t="str">
        <f>VLOOKUP(Tableau257[[#This Row],[PLACE SCAER]],PointsClassement[],2,FALSE)</f>
        <v xml:space="preserve"> </v>
      </c>
      <c r="Q12" s="5" t="s">
        <v>2</v>
      </c>
      <c r="R12" s="9" t="str">
        <f>VLOOKUP(Tableau257[[#This Row],[PLACE GOUEZEC]],PointsClassement[],2,FALSE)</f>
        <v xml:space="preserve"> </v>
      </c>
      <c r="S12" s="7">
        <v>0</v>
      </c>
      <c r="T12" s="8">
        <f t="shared" si="0"/>
        <v>235</v>
      </c>
    </row>
    <row r="13" spans="1:20" x14ac:dyDescent="0.3">
      <c r="A13">
        <v>8</v>
      </c>
      <c r="B13" t="s">
        <v>142</v>
      </c>
      <c r="C13" t="s">
        <v>140</v>
      </c>
      <c r="D13" s="28"/>
      <c r="E13" s="3">
        <v>5</v>
      </c>
      <c r="F13" s="4">
        <f>VLOOKUP(Tableau257[[#This Row],[PLACE QUIMPER]],PointsClassement[],2,FALSE)</f>
        <v>80</v>
      </c>
      <c r="G13" s="5">
        <v>29</v>
      </c>
      <c r="H13" s="9">
        <f>VLOOKUP(Tableau257[[#This Row],[PLACE RIEC]],PointsClassement[],2,FALSE)</f>
        <v>5</v>
      </c>
      <c r="I13" s="5" t="s">
        <v>2</v>
      </c>
      <c r="J13" s="9" t="str">
        <f>VLOOKUP(Tableau257[[#This Row],[PLACE QUIMPERLE]],PointsClassement[],2,FALSE)</f>
        <v xml:space="preserve"> </v>
      </c>
      <c r="K13" s="5">
        <v>12</v>
      </c>
      <c r="L13" s="9">
        <f>VLOOKUP(Tableau257[[#This Row],[PLACE ERGUE]],PointsClassement[],2,FALSE)</f>
        <v>45</v>
      </c>
      <c r="M13" s="5">
        <v>5</v>
      </c>
      <c r="N13" s="9">
        <f>VLOOKUP(Tableau257[[#This Row],[PLACE TREGUNC]],PointsClassement[],2,FALSE)</f>
        <v>80</v>
      </c>
      <c r="O13" s="5" t="s">
        <v>2</v>
      </c>
      <c r="P13" s="9" t="str">
        <f>VLOOKUP(Tableau257[[#This Row],[PLACE SCAER]],PointsClassement[],2,FALSE)</f>
        <v xml:space="preserve"> </v>
      </c>
      <c r="Q13" s="5" t="s">
        <v>2</v>
      </c>
      <c r="R13" s="9" t="str">
        <f>VLOOKUP(Tableau257[[#This Row],[PLACE GOUEZEC]],PointsClassement[],2,FALSE)</f>
        <v xml:space="preserve"> </v>
      </c>
      <c r="S13" s="7">
        <v>0</v>
      </c>
      <c r="T13" s="8">
        <f t="shared" si="0"/>
        <v>210</v>
      </c>
    </row>
    <row r="14" spans="1:20" x14ac:dyDescent="0.3">
      <c r="A14">
        <v>9</v>
      </c>
      <c r="B14" t="s">
        <v>393</v>
      </c>
      <c r="C14" t="s">
        <v>70</v>
      </c>
      <c r="D14" t="s">
        <v>296</v>
      </c>
      <c r="E14" s="3" t="s">
        <v>2</v>
      </c>
      <c r="F14" s="4" t="str">
        <f>VLOOKUP(Tableau257[[#This Row],[PLACE QUIMPER]],PointsClassement[],2,FALSE)</f>
        <v xml:space="preserve"> </v>
      </c>
      <c r="G14" s="5">
        <v>7</v>
      </c>
      <c r="H14" s="9">
        <f>VLOOKUP(Tableau257[[#This Row],[PLACE RIEC]],PointsClassement[],2,FALSE)</f>
        <v>70</v>
      </c>
      <c r="I14" s="5">
        <v>4</v>
      </c>
      <c r="J14" s="9">
        <f>VLOOKUP(Tableau257[[#This Row],[PLACE QUIMPERLE]],PointsClassement[],2,FALSE)</f>
        <v>85</v>
      </c>
      <c r="K14" s="5">
        <v>11</v>
      </c>
      <c r="L14" s="9">
        <f>VLOOKUP(Tableau257[[#This Row],[PLACE ERGUE]],PointsClassement[],2,FALSE)</f>
        <v>50</v>
      </c>
      <c r="M14" s="5" t="s">
        <v>2</v>
      </c>
      <c r="N14" s="9" t="str">
        <f>VLOOKUP(Tableau257[[#This Row],[PLACE TREGUNC]],PointsClassement[],2,FALSE)</f>
        <v xml:space="preserve"> </v>
      </c>
      <c r="O14" s="5" t="s">
        <v>2</v>
      </c>
      <c r="P14" s="9" t="str">
        <f>VLOOKUP(Tableau257[[#This Row],[PLACE SCAER]],PointsClassement[],2,FALSE)</f>
        <v xml:space="preserve"> </v>
      </c>
      <c r="Q14" s="5" t="s">
        <v>2</v>
      </c>
      <c r="R14" s="9" t="str">
        <f>VLOOKUP(Tableau257[[#This Row],[PLACE GOUEZEC]],PointsClassement[],2,FALSE)</f>
        <v xml:space="preserve"> </v>
      </c>
      <c r="S14" s="7">
        <v>0</v>
      </c>
      <c r="T14" s="8">
        <f t="shared" si="0"/>
        <v>205</v>
      </c>
    </row>
    <row r="15" spans="1:20" x14ac:dyDescent="0.3">
      <c r="A15">
        <v>10</v>
      </c>
      <c r="B15" t="s">
        <v>153</v>
      </c>
      <c r="C15" t="s">
        <v>154</v>
      </c>
      <c r="D15" t="s">
        <v>85</v>
      </c>
      <c r="E15" s="3">
        <v>11</v>
      </c>
      <c r="F15" s="4">
        <f>VLOOKUP(Tableau257[[#This Row],[PLACE QUIMPER]],PointsClassement[],2,FALSE)</f>
        <v>50</v>
      </c>
      <c r="G15" s="5">
        <v>6</v>
      </c>
      <c r="H15" s="9">
        <f>VLOOKUP(Tableau257[[#This Row],[PLACE RIEC]],PointsClassement[],2,FALSE)</f>
        <v>75</v>
      </c>
      <c r="I15" s="5">
        <v>19</v>
      </c>
      <c r="J15" s="9">
        <f>VLOOKUP(Tableau257[[#This Row],[PLACE QUIMPERLE]],PointsClassement[],2,FALSE)</f>
        <v>10</v>
      </c>
      <c r="K15" s="5">
        <v>23</v>
      </c>
      <c r="L15" s="9">
        <f>VLOOKUP(Tableau257[[#This Row],[PLACE ERGUE]],PointsClassement[],2,FALSE)</f>
        <v>5</v>
      </c>
      <c r="M15" s="5">
        <v>9</v>
      </c>
      <c r="N15" s="9">
        <f>VLOOKUP(Tableau257[[#This Row],[PLACE TREGUNC]],PointsClassement[],2,FALSE)</f>
        <v>60</v>
      </c>
      <c r="O15" s="5" t="s">
        <v>2</v>
      </c>
      <c r="P15" s="9" t="str">
        <f>VLOOKUP(Tableau257[[#This Row],[PLACE SCAER]],PointsClassement[],2,FALSE)</f>
        <v xml:space="preserve"> </v>
      </c>
      <c r="Q15" s="5" t="s">
        <v>2</v>
      </c>
      <c r="R15" s="9" t="str">
        <f>VLOOKUP(Tableau257[[#This Row],[PLACE GOUEZEC]],PointsClassement[],2,FALSE)</f>
        <v xml:space="preserve"> </v>
      </c>
      <c r="S15" s="7"/>
      <c r="T15" s="8">
        <f t="shared" si="0"/>
        <v>200</v>
      </c>
    </row>
    <row r="16" spans="1:20" x14ac:dyDescent="0.3">
      <c r="A16">
        <v>11</v>
      </c>
      <c r="B16" t="s">
        <v>155</v>
      </c>
      <c r="C16" t="s">
        <v>135</v>
      </c>
      <c r="D16" t="s">
        <v>85</v>
      </c>
      <c r="E16" s="3">
        <v>12</v>
      </c>
      <c r="F16" s="4">
        <f>VLOOKUP(Tableau257[[#This Row],[PLACE QUIMPER]],PointsClassement[],2,FALSE)</f>
        <v>45</v>
      </c>
      <c r="G16" s="5">
        <v>11</v>
      </c>
      <c r="H16" s="9">
        <f>VLOOKUP(Tableau257[[#This Row],[PLACE RIEC]],PointsClassement[],2,FALSE)</f>
        <v>50</v>
      </c>
      <c r="I16" s="5">
        <v>14</v>
      </c>
      <c r="J16" s="9">
        <f>VLOOKUP(Tableau257[[#This Row],[PLACE QUIMPERLE]],PointsClassement[],2,FALSE)</f>
        <v>35</v>
      </c>
      <c r="K16" s="5">
        <v>18</v>
      </c>
      <c r="L16" s="9">
        <f>VLOOKUP(Tableau257[[#This Row],[PLACE ERGUE]],PointsClassement[],2,FALSE)</f>
        <v>15</v>
      </c>
      <c r="M16" s="5">
        <v>12</v>
      </c>
      <c r="N16" s="9">
        <f>VLOOKUP(Tableau257[[#This Row],[PLACE TREGUNC]],PointsClassement[],2,FALSE)</f>
        <v>45</v>
      </c>
      <c r="O16" s="5" t="s">
        <v>2</v>
      </c>
      <c r="P16" s="9" t="str">
        <f>VLOOKUP(Tableau257[[#This Row],[PLACE SCAER]],PointsClassement[],2,FALSE)</f>
        <v xml:space="preserve"> </v>
      </c>
      <c r="Q16" s="5" t="s">
        <v>2</v>
      </c>
      <c r="R16" s="9" t="str">
        <f>VLOOKUP(Tableau257[[#This Row],[PLACE GOUEZEC]],PointsClassement[],2,FALSE)</f>
        <v xml:space="preserve"> </v>
      </c>
      <c r="S16" s="7"/>
      <c r="T16" s="8">
        <f t="shared" si="0"/>
        <v>190</v>
      </c>
    </row>
    <row r="17" spans="1:20" x14ac:dyDescent="0.3">
      <c r="A17">
        <v>12</v>
      </c>
      <c r="B17" t="s">
        <v>147</v>
      </c>
      <c r="C17" t="s">
        <v>148</v>
      </c>
      <c r="D17" t="s">
        <v>114</v>
      </c>
      <c r="E17" s="3">
        <v>8</v>
      </c>
      <c r="F17" s="4">
        <f>VLOOKUP(Tableau257[[#This Row],[PLACE QUIMPER]],PointsClassement[],2,FALSE)</f>
        <v>65</v>
      </c>
      <c r="G17" s="5">
        <v>12</v>
      </c>
      <c r="H17" s="9">
        <f>VLOOKUP(Tableau257[[#This Row],[PLACE RIEC]],PointsClassement[],2,FALSE)</f>
        <v>45</v>
      </c>
      <c r="I17" s="5">
        <v>21</v>
      </c>
      <c r="J17" s="9">
        <f>VLOOKUP(Tableau257[[#This Row],[PLACE QUIMPERLE]],PointsClassement[],2,FALSE)</f>
        <v>5</v>
      </c>
      <c r="K17" s="5">
        <v>21</v>
      </c>
      <c r="L17" s="9">
        <f>VLOOKUP(Tableau257[[#This Row],[PLACE ERGUE]],PointsClassement[],2,FALSE)</f>
        <v>5</v>
      </c>
      <c r="M17" s="5">
        <v>11</v>
      </c>
      <c r="N17" s="9">
        <f>VLOOKUP(Tableau257[[#This Row],[PLACE TREGUNC]],PointsClassement[],2,FALSE)</f>
        <v>50</v>
      </c>
      <c r="O17" s="5" t="s">
        <v>2</v>
      </c>
      <c r="P17" s="9" t="str">
        <f>VLOOKUP(Tableau257[[#This Row],[PLACE SCAER]],PointsClassement[],2,FALSE)</f>
        <v xml:space="preserve"> </v>
      </c>
      <c r="Q17" s="5" t="s">
        <v>2</v>
      </c>
      <c r="R17" s="9" t="str">
        <f>VLOOKUP(Tableau257[[#This Row],[PLACE GOUEZEC]],PointsClassement[],2,FALSE)</f>
        <v xml:space="preserve"> </v>
      </c>
      <c r="S17" s="7"/>
      <c r="T17" s="8">
        <f t="shared" si="0"/>
        <v>170</v>
      </c>
    </row>
    <row r="18" spans="1:20" x14ac:dyDescent="0.3">
      <c r="A18">
        <v>13</v>
      </c>
      <c r="B18" t="s">
        <v>167</v>
      </c>
      <c r="C18" t="s">
        <v>168</v>
      </c>
      <c r="D18" t="s">
        <v>108</v>
      </c>
      <c r="E18" s="3">
        <v>17</v>
      </c>
      <c r="F18" s="4">
        <f>VLOOKUP(Tableau257[[#This Row],[PLACE QUIMPER]],PointsClassement[],2,FALSE)</f>
        <v>20</v>
      </c>
      <c r="G18" s="5">
        <v>24</v>
      </c>
      <c r="H18" s="9">
        <f>VLOOKUP(Tableau257[[#This Row],[PLACE RIEC]],PointsClassement[],2,FALSE)</f>
        <v>5</v>
      </c>
      <c r="I18" s="5">
        <v>2</v>
      </c>
      <c r="J18" s="9">
        <f>VLOOKUP(Tableau257[[#This Row],[PLACE QUIMPERLE]],PointsClassement[],2,FALSE)</f>
        <v>95</v>
      </c>
      <c r="K18" s="5">
        <v>24</v>
      </c>
      <c r="L18" s="9">
        <f>VLOOKUP(Tableau257[[#This Row],[PLACE ERGUE]],PointsClassement[],2,FALSE)</f>
        <v>5</v>
      </c>
      <c r="M18" s="5">
        <v>17</v>
      </c>
      <c r="N18" s="9">
        <f>VLOOKUP(Tableau257[[#This Row],[PLACE TREGUNC]],PointsClassement[],2,FALSE)</f>
        <v>20</v>
      </c>
      <c r="O18" s="5" t="s">
        <v>2</v>
      </c>
      <c r="P18" s="9" t="str">
        <f>VLOOKUP(Tableau257[[#This Row],[PLACE SCAER]],PointsClassement[],2,FALSE)</f>
        <v xml:space="preserve"> </v>
      </c>
      <c r="Q18" s="5" t="s">
        <v>2</v>
      </c>
      <c r="R18" s="9" t="str">
        <f>VLOOKUP(Tableau257[[#This Row],[PLACE GOUEZEC]],PointsClassement[],2,FALSE)</f>
        <v xml:space="preserve"> </v>
      </c>
      <c r="S18" s="7"/>
      <c r="T18" s="8">
        <f t="shared" si="0"/>
        <v>145</v>
      </c>
    </row>
    <row r="19" spans="1:20" x14ac:dyDescent="0.3">
      <c r="A19">
        <v>14</v>
      </c>
      <c r="B19" t="s">
        <v>489</v>
      </c>
      <c r="C19" t="s">
        <v>490</v>
      </c>
      <c r="D19" t="s">
        <v>491</v>
      </c>
      <c r="E19" s="3" t="s">
        <v>2</v>
      </c>
      <c r="F19" s="4" t="str">
        <f>VLOOKUP(Tableau257[[#This Row],[PLACE QUIMPER]],PointsClassement[],2,FALSE)</f>
        <v xml:space="preserve"> </v>
      </c>
      <c r="G19" s="5" t="s">
        <v>2</v>
      </c>
      <c r="H19" s="9" t="str">
        <f>VLOOKUP(Tableau257[[#This Row],[PLACE RIEC]],PointsClassement[],2,FALSE)</f>
        <v xml:space="preserve"> </v>
      </c>
      <c r="I19" s="5">
        <v>5</v>
      </c>
      <c r="J19" s="9">
        <f>VLOOKUP(Tableau257[[#This Row],[PLACE QUIMPERLE]],PointsClassement[],2,FALSE)</f>
        <v>80</v>
      </c>
      <c r="K19" s="5">
        <v>8</v>
      </c>
      <c r="L19" s="9">
        <f>VLOOKUP(Tableau257[[#This Row],[PLACE ERGUE]],PointsClassement[],2,FALSE)</f>
        <v>65</v>
      </c>
      <c r="M19" s="5" t="s">
        <v>2</v>
      </c>
      <c r="N19" s="9" t="str">
        <f>VLOOKUP(Tableau257[[#This Row],[PLACE TREGUNC]],PointsClassement[],2,FALSE)</f>
        <v xml:space="preserve"> </v>
      </c>
      <c r="O19" s="5" t="s">
        <v>2</v>
      </c>
      <c r="P19" s="9" t="str">
        <f>VLOOKUP(Tableau257[[#This Row],[PLACE SCAER]],PointsClassement[],2,FALSE)</f>
        <v xml:space="preserve"> </v>
      </c>
      <c r="Q19" s="5" t="s">
        <v>2</v>
      </c>
      <c r="R19" s="9" t="str">
        <f>VLOOKUP(Tableau257[[#This Row],[PLACE GOUEZEC]],PointsClassement[],2,FALSE)</f>
        <v xml:space="preserve"> </v>
      </c>
      <c r="S19" s="7">
        <v>0</v>
      </c>
      <c r="T19" s="8">
        <f t="shared" si="0"/>
        <v>145</v>
      </c>
    </row>
    <row r="20" spans="1:20" x14ac:dyDescent="0.3">
      <c r="A20">
        <v>15</v>
      </c>
      <c r="B20" t="s">
        <v>104</v>
      </c>
      <c r="C20" t="s">
        <v>152</v>
      </c>
      <c r="D20" t="s">
        <v>114</v>
      </c>
      <c r="E20" s="3">
        <v>10</v>
      </c>
      <c r="F20" s="4">
        <f>VLOOKUP(Tableau257[[#This Row],[PLACE QUIMPER]],PointsClassement[],2,FALSE)</f>
        <v>55</v>
      </c>
      <c r="G20" s="5">
        <v>13</v>
      </c>
      <c r="H20" s="9">
        <f>VLOOKUP(Tableau257[[#This Row],[PLACE RIEC]],PointsClassement[],2,FALSE)</f>
        <v>40</v>
      </c>
      <c r="I20" s="5">
        <v>13</v>
      </c>
      <c r="J20" s="9">
        <f>VLOOKUP(Tableau257[[#This Row],[PLACE QUIMPERLE]],PointsClassement[],2,FALSE)</f>
        <v>40</v>
      </c>
      <c r="K20" s="5">
        <v>19</v>
      </c>
      <c r="L20" s="9">
        <f>VLOOKUP(Tableau257[[#This Row],[PLACE ERGUE]],PointsClassement[],2,FALSE)</f>
        <v>10</v>
      </c>
      <c r="M20" s="5" t="s">
        <v>2</v>
      </c>
      <c r="N20" s="9" t="str">
        <f>VLOOKUP(Tableau257[[#This Row],[PLACE TREGUNC]],PointsClassement[],2,FALSE)</f>
        <v xml:space="preserve"> </v>
      </c>
      <c r="O20" s="5" t="s">
        <v>2</v>
      </c>
      <c r="P20" s="9" t="str">
        <f>VLOOKUP(Tableau257[[#This Row],[PLACE SCAER]],PointsClassement[],2,FALSE)</f>
        <v xml:space="preserve"> </v>
      </c>
      <c r="Q20" s="5" t="s">
        <v>2</v>
      </c>
      <c r="R20" s="9" t="str">
        <f>VLOOKUP(Tableau257[[#This Row],[PLACE GOUEZEC]],PointsClassement[],2,FALSE)</f>
        <v xml:space="preserve"> </v>
      </c>
      <c r="S20" s="7">
        <v>0</v>
      </c>
      <c r="T20" s="8">
        <f t="shared" si="0"/>
        <v>145</v>
      </c>
    </row>
    <row r="21" spans="1:20" x14ac:dyDescent="0.3">
      <c r="A21">
        <v>16</v>
      </c>
      <c r="B21" t="s">
        <v>493</v>
      </c>
      <c r="C21" t="s">
        <v>494</v>
      </c>
      <c r="D21" t="s">
        <v>495</v>
      </c>
      <c r="E21" s="3" t="s">
        <v>2</v>
      </c>
      <c r="F21" s="4" t="str">
        <f>VLOOKUP(Tableau257[[#This Row],[PLACE QUIMPER]],PointsClassement[],2,FALSE)</f>
        <v xml:space="preserve"> </v>
      </c>
      <c r="G21" s="5" t="s">
        <v>2</v>
      </c>
      <c r="H21" s="9" t="str">
        <f>VLOOKUP(Tableau257[[#This Row],[PLACE RIEC]],PointsClassement[],2,FALSE)</f>
        <v xml:space="preserve"> </v>
      </c>
      <c r="I21" s="5">
        <v>10</v>
      </c>
      <c r="J21" s="9">
        <f>VLOOKUP(Tableau257[[#This Row],[PLACE QUIMPERLE]],PointsClassement[],2,FALSE)</f>
        <v>55</v>
      </c>
      <c r="K21" s="5">
        <v>6</v>
      </c>
      <c r="L21" s="9">
        <f>VLOOKUP(Tableau257[[#This Row],[PLACE ERGUE]],PointsClassement[],2,FALSE)</f>
        <v>75</v>
      </c>
      <c r="M21" s="5" t="s">
        <v>2</v>
      </c>
      <c r="N21" s="9" t="str">
        <f>VLOOKUP(Tableau257[[#This Row],[PLACE TREGUNC]],PointsClassement[],2,FALSE)</f>
        <v xml:space="preserve"> </v>
      </c>
      <c r="O21" s="5" t="s">
        <v>2</v>
      </c>
      <c r="P21" s="9" t="str">
        <f>VLOOKUP(Tableau257[[#This Row],[PLACE SCAER]],PointsClassement[],2,FALSE)</f>
        <v xml:space="preserve"> </v>
      </c>
      <c r="Q21" s="5" t="s">
        <v>2</v>
      </c>
      <c r="R21" s="9" t="str">
        <f>VLOOKUP(Tableau257[[#This Row],[PLACE GOUEZEC]],PointsClassement[],2,FALSE)</f>
        <v xml:space="preserve"> </v>
      </c>
      <c r="S21" s="7">
        <v>0</v>
      </c>
      <c r="T21" s="8">
        <f t="shared" si="0"/>
        <v>130</v>
      </c>
    </row>
    <row r="22" spans="1:20" x14ac:dyDescent="0.3">
      <c r="A22">
        <v>17</v>
      </c>
      <c r="B22" t="s">
        <v>489</v>
      </c>
      <c r="C22" t="s">
        <v>492</v>
      </c>
      <c r="D22" t="s">
        <v>491</v>
      </c>
      <c r="E22" s="3" t="s">
        <v>2</v>
      </c>
      <c r="F22" s="4" t="str">
        <f>VLOOKUP(Tableau257[[#This Row],[PLACE QUIMPER]],PointsClassement[],2,FALSE)</f>
        <v xml:space="preserve"> </v>
      </c>
      <c r="G22" s="5" t="s">
        <v>2</v>
      </c>
      <c r="H22" s="9" t="str">
        <f>VLOOKUP(Tableau257[[#This Row],[PLACE RIEC]],PointsClassement[],2,FALSE)</f>
        <v xml:space="preserve"> </v>
      </c>
      <c r="I22" s="5">
        <v>6</v>
      </c>
      <c r="J22" s="9">
        <f>VLOOKUP(Tableau257[[#This Row],[PLACE QUIMPERLE]],PointsClassement[],2,FALSE)</f>
        <v>75</v>
      </c>
      <c r="K22" s="5">
        <v>14</v>
      </c>
      <c r="L22" s="9">
        <f>VLOOKUP(Tableau257[[#This Row],[PLACE ERGUE]],PointsClassement[],2,FALSE)</f>
        <v>35</v>
      </c>
      <c r="M22" s="5" t="s">
        <v>2</v>
      </c>
      <c r="N22" s="9" t="str">
        <f>VLOOKUP(Tableau257[[#This Row],[PLACE TREGUNC]],PointsClassement[],2,FALSE)</f>
        <v xml:space="preserve"> </v>
      </c>
      <c r="O22" s="5" t="s">
        <v>2</v>
      </c>
      <c r="P22" s="9" t="str">
        <f>VLOOKUP(Tableau257[[#This Row],[PLACE SCAER]],PointsClassement[],2,FALSE)</f>
        <v xml:space="preserve"> </v>
      </c>
      <c r="Q22" s="5" t="s">
        <v>2</v>
      </c>
      <c r="R22" s="9" t="str">
        <f>VLOOKUP(Tableau257[[#This Row],[PLACE GOUEZEC]],PointsClassement[],2,FALSE)</f>
        <v xml:space="preserve"> </v>
      </c>
      <c r="S22" s="7">
        <v>0</v>
      </c>
      <c r="T22" s="8">
        <f t="shared" si="0"/>
        <v>110</v>
      </c>
    </row>
    <row r="23" spans="1:20" x14ac:dyDescent="0.3">
      <c r="A23">
        <v>18</v>
      </c>
      <c r="B23" t="s">
        <v>156</v>
      </c>
      <c r="C23" t="s">
        <v>157</v>
      </c>
      <c r="D23" t="s">
        <v>114</v>
      </c>
      <c r="E23" s="3">
        <v>13</v>
      </c>
      <c r="F23" s="4">
        <f>VLOOKUP(Tableau257[[#This Row],[PLACE QUIMPER]],PointsClassement[],2,FALSE)</f>
        <v>40</v>
      </c>
      <c r="G23" s="5">
        <v>20</v>
      </c>
      <c r="H23" s="9">
        <f>VLOOKUP(Tableau257[[#This Row],[PLACE RIEC]],PointsClassement[],2,FALSE)</f>
        <v>5</v>
      </c>
      <c r="I23" s="5">
        <v>17</v>
      </c>
      <c r="J23" s="9">
        <f>VLOOKUP(Tableau257[[#This Row],[PLACE QUIMPERLE]],PointsClassement[],2,FALSE)</f>
        <v>20</v>
      </c>
      <c r="K23" s="5">
        <v>22</v>
      </c>
      <c r="L23" s="9">
        <f>VLOOKUP(Tableau257[[#This Row],[PLACE ERGUE]],PointsClassement[],2,FALSE)</f>
        <v>5</v>
      </c>
      <c r="M23" s="5">
        <v>14</v>
      </c>
      <c r="N23" s="9">
        <f>VLOOKUP(Tableau257[[#This Row],[PLACE TREGUNC]],PointsClassement[],2,FALSE)</f>
        <v>35</v>
      </c>
      <c r="O23" s="5" t="s">
        <v>2</v>
      </c>
      <c r="P23" s="9" t="str">
        <f>VLOOKUP(Tableau257[[#This Row],[PLACE SCAER]],PointsClassement[],2,FALSE)</f>
        <v xml:space="preserve"> </v>
      </c>
      <c r="Q23" s="5" t="s">
        <v>2</v>
      </c>
      <c r="R23" s="9" t="str">
        <f>VLOOKUP(Tableau257[[#This Row],[PLACE GOUEZEC]],PointsClassement[],2,FALSE)</f>
        <v xml:space="preserve"> </v>
      </c>
      <c r="S23" s="7"/>
      <c r="T23" s="8">
        <f t="shared" si="0"/>
        <v>105</v>
      </c>
    </row>
    <row r="24" spans="1:20" x14ac:dyDescent="0.3">
      <c r="A24">
        <v>19</v>
      </c>
      <c r="B24" t="s">
        <v>533</v>
      </c>
      <c r="C24" t="s">
        <v>274</v>
      </c>
      <c r="D24" t="s">
        <v>534</v>
      </c>
      <c r="E24" s="3" t="s">
        <v>2</v>
      </c>
      <c r="F24" s="4" t="str">
        <f>VLOOKUP(Tableau257[[#This Row],[PLACE QUIMPER]],PointsClassement[],2,FALSE)</f>
        <v xml:space="preserve"> </v>
      </c>
      <c r="G24" s="5" t="s">
        <v>2</v>
      </c>
      <c r="H24" s="9" t="str">
        <f>VLOOKUP(Tableau257[[#This Row],[PLACE RIEC]],PointsClassement[],2,FALSE)</f>
        <v xml:space="preserve"> </v>
      </c>
      <c r="I24" s="5" t="s">
        <v>2</v>
      </c>
      <c r="J24" s="9" t="str">
        <f>VLOOKUP(Tableau257[[#This Row],[PLACE QUIMPERLE]],PointsClassement[],2,FALSE)</f>
        <v xml:space="preserve"> </v>
      </c>
      <c r="K24" s="5">
        <v>1</v>
      </c>
      <c r="L24" s="9">
        <f>VLOOKUP(Tableau257[[#This Row],[PLACE ERGUE]],PointsClassement[],2,FALSE)</f>
        <v>100</v>
      </c>
      <c r="M24" s="5" t="s">
        <v>2</v>
      </c>
      <c r="N24" s="9" t="str">
        <f>VLOOKUP(Tableau257[[#This Row],[PLACE TREGUNC]],PointsClassement[],2,FALSE)</f>
        <v xml:space="preserve"> </v>
      </c>
      <c r="O24" s="5" t="s">
        <v>2</v>
      </c>
      <c r="P24" s="9" t="str">
        <f>VLOOKUP(Tableau257[[#This Row],[PLACE SCAER]],PointsClassement[],2,FALSE)</f>
        <v xml:space="preserve"> </v>
      </c>
      <c r="Q24" s="5" t="s">
        <v>2</v>
      </c>
      <c r="R24" s="9" t="str">
        <f>VLOOKUP(Tableau257[[#This Row],[PLACE GOUEZEC]],PointsClassement[],2,FALSE)</f>
        <v xml:space="preserve"> </v>
      </c>
      <c r="S24" s="7">
        <v>0</v>
      </c>
      <c r="T24" s="8">
        <f t="shared" si="0"/>
        <v>100</v>
      </c>
    </row>
    <row r="25" spans="1:20" x14ac:dyDescent="0.3">
      <c r="A25">
        <v>20</v>
      </c>
      <c r="B25" t="s">
        <v>380</v>
      </c>
      <c r="C25" t="s">
        <v>418</v>
      </c>
      <c r="D25" t="s">
        <v>419</v>
      </c>
      <c r="E25" s="3" t="s">
        <v>2</v>
      </c>
      <c r="F25" s="4" t="str">
        <f>VLOOKUP(Tableau257[[#This Row],[PLACE QUIMPER]],PointsClassement[],2,FALSE)</f>
        <v xml:space="preserve"> </v>
      </c>
      <c r="G25" s="5">
        <v>9</v>
      </c>
      <c r="H25" s="9">
        <f>VLOOKUP(Tableau257[[#This Row],[PLACE RIEC]],PointsClassement[],2,FALSE)</f>
        <v>60</v>
      </c>
      <c r="I25" s="5" t="s">
        <v>2</v>
      </c>
      <c r="J25" s="9" t="str">
        <f>VLOOKUP(Tableau257[[#This Row],[PLACE QUIMPERLE]],PointsClassement[],2,FALSE)</f>
        <v xml:space="preserve"> </v>
      </c>
      <c r="K25" s="5">
        <v>13</v>
      </c>
      <c r="L25" s="9">
        <f>VLOOKUP(Tableau257[[#This Row],[PLACE ERGUE]],PointsClassement[],2,FALSE)</f>
        <v>40</v>
      </c>
      <c r="M25" s="5" t="s">
        <v>2</v>
      </c>
      <c r="N25" s="9" t="str">
        <f>VLOOKUP(Tableau257[[#This Row],[PLACE TREGUNC]],PointsClassement[],2,FALSE)</f>
        <v xml:space="preserve"> </v>
      </c>
      <c r="O25" s="5" t="s">
        <v>2</v>
      </c>
      <c r="P25" s="9" t="str">
        <f>VLOOKUP(Tableau257[[#This Row],[PLACE SCAER]],PointsClassement[],2,FALSE)</f>
        <v xml:space="preserve"> </v>
      </c>
      <c r="Q25" s="5" t="s">
        <v>2</v>
      </c>
      <c r="R25" s="9" t="str">
        <f>VLOOKUP(Tableau257[[#This Row],[PLACE GOUEZEC]],PointsClassement[],2,FALSE)</f>
        <v xml:space="preserve"> </v>
      </c>
      <c r="S25" s="7">
        <v>0</v>
      </c>
      <c r="T25" s="8">
        <f t="shared" si="0"/>
        <v>100</v>
      </c>
    </row>
    <row r="26" spans="1:20" x14ac:dyDescent="0.3">
      <c r="A26">
        <v>21</v>
      </c>
      <c r="B26" t="s">
        <v>158</v>
      </c>
      <c r="C26" t="s">
        <v>86</v>
      </c>
      <c r="D26" t="s">
        <v>159</v>
      </c>
      <c r="E26" s="3">
        <v>14</v>
      </c>
      <c r="F26" s="4">
        <f>VLOOKUP(Tableau257[[#This Row],[PLACE QUIMPER]],PointsClassement[],2,FALSE)</f>
        <v>35</v>
      </c>
      <c r="G26" s="5">
        <v>25</v>
      </c>
      <c r="H26" s="9">
        <f>VLOOKUP(Tableau257[[#This Row],[PLACE RIEC]],PointsClassement[],2,FALSE)</f>
        <v>5</v>
      </c>
      <c r="I26" s="5" t="s">
        <v>2</v>
      </c>
      <c r="J26" s="9" t="str">
        <f>VLOOKUP(Tableau257[[#This Row],[PLACE QUIMPERLE]],PointsClassement[],2,FALSE)</f>
        <v xml:space="preserve"> </v>
      </c>
      <c r="K26" s="5" t="s">
        <v>2</v>
      </c>
      <c r="L26" s="9" t="str">
        <f>VLOOKUP(Tableau257[[#This Row],[PLACE ERGUE]],PointsClassement[],2,FALSE)</f>
        <v xml:space="preserve"> </v>
      </c>
      <c r="M26" s="5">
        <v>10</v>
      </c>
      <c r="N26" s="9">
        <f>VLOOKUP(Tableau257[[#This Row],[PLACE TREGUNC]],PointsClassement[],2,FALSE)</f>
        <v>55</v>
      </c>
      <c r="O26" s="5" t="s">
        <v>2</v>
      </c>
      <c r="P26" s="9" t="str">
        <f>VLOOKUP(Tableau257[[#This Row],[PLACE SCAER]],PointsClassement[],2,FALSE)</f>
        <v xml:space="preserve"> </v>
      </c>
      <c r="Q26" s="5" t="s">
        <v>2</v>
      </c>
      <c r="R26" s="9" t="str">
        <f>VLOOKUP(Tableau257[[#This Row],[PLACE GOUEZEC]],PointsClassement[],2,FALSE)</f>
        <v xml:space="preserve"> </v>
      </c>
      <c r="S26" s="7">
        <v>0</v>
      </c>
      <c r="T26" s="8">
        <f t="shared" si="0"/>
        <v>95</v>
      </c>
    </row>
    <row r="27" spans="1:20" x14ac:dyDescent="0.3">
      <c r="A27">
        <v>22</v>
      </c>
      <c r="B27" t="s">
        <v>128</v>
      </c>
      <c r="C27" t="s">
        <v>171</v>
      </c>
      <c r="D27" t="s">
        <v>98</v>
      </c>
      <c r="E27" s="3">
        <v>19</v>
      </c>
      <c r="F27" s="4">
        <f>VLOOKUP(Tableau257[[#This Row],[PLACE QUIMPER]],PointsClassement[],2,FALSE)</f>
        <v>10</v>
      </c>
      <c r="G27" s="5">
        <v>16</v>
      </c>
      <c r="H27" s="9">
        <f>VLOOKUP(Tableau257[[#This Row],[PLACE RIEC]],PointsClassement[],2,FALSE)</f>
        <v>25</v>
      </c>
      <c r="I27" s="5">
        <v>18</v>
      </c>
      <c r="J27" s="9">
        <f>VLOOKUP(Tableau257[[#This Row],[PLACE QUIMPERLE]],PointsClassement[],2,FALSE)</f>
        <v>15</v>
      </c>
      <c r="K27" s="5">
        <v>20</v>
      </c>
      <c r="L27" s="9">
        <f>VLOOKUP(Tableau257[[#This Row],[PLACE ERGUE]],PointsClassement[],2,FALSE)</f>
        <v>5</v>
      </c>
      <c r="M27" s="5">
        <v>13</v>
      </c>
      <c r="N27" s="9">
        <f>VLOOKUP(Tableau257[[#This Row],[PLACE TREGUNC]],PointsClassement[],2,FALSE)</f>
        <v>40</v>
      </c>
      <c r="O27" s="5" t="s">
        <v>2</v>
      </c>
      <c r="P27" s="9" t="str">
        <f>VLOOKUP(Tableau257[[#This Row],[PLACE SCAER]],PointsClassement[],2,FALSE)</f>
        <v xml:space="preserve"> </v>
      </c>
      <c r="Q27" s="5" t="s">
        <v>2</v>
      </c>
      <c r="R27" s="9" t="str">
        <f>VLOOKUP(Tableau257[[#This Row],[PLACE GOUEZEC]],PointsClassement[],2,FALSE)</f>
        <v xml:space="preserve"> </v>
      </c>
      <c r="S27" s="7"/>
      <c r="T27" s="8">
        <f t="shared" si="0"/>
        <v>95</v>
      </c>
    </row>
    <row r="28" spans="1:20" x14ac:dyDescent="0.3">
      <c r="A28">
        <v>23</v>
      </c>
      <c r="B28" t="s">
        <v>535</v>
      </c>
      <c r="C28" t="s">
        <v>536</v>
      </c>
      <c r="D28" t="s">
        <v>537</v>
      </c>
      <c r="E28" s="3" t="s">
        <v>2</v>
      </c>
      <c r="F28" s="4" t="str">
        <f>VLOOKUP(Tableau257[[#This Row],[PLACE QUIMPER]],PointsClassement[],2,FALSE)</f>
        <v xml:space="preserve"> </v>
      </c>
      <c r="G28" s="5" t="s">
        <v>2</v>
      </c>
      <c r="H28" s="9" t="str">
        <f>VLOOKUP(Tableau257[[#This Row],[PLACE RIEC]],PointsClassement[],2,FALSE)</f>
        <v xml:space="preserve"> </v>
      </c>
      <c r="I28" s="5" t="s">
        <v>2</v>
      </c>
      <c r="J28" s="9" t="str">
        <f>VLOOKUP(Tableau257[[#This Row],[PLACE QUIMPERLE]],PointsClassement[],2,FALSE)</f>
        <v xml:space="preserve"> </v>
      </c>
      <c r="K28" s="5">
        <v>5</v>
      </c>
      <c r="L28" s="9">
        <f>VLOOKUP(Tableau257[[#This Row],[PLACE ERGUE]],PointsClassement[],2,FALSE)</f>
        <v>80</v>
      </c>
      <c r="M28" s="5" t="s">
        <v>2</v>
      </c>
      <c r="N28" s="9" t="str">
        <f>VLOOKUP(Tableau257[[#This Row],[PLACE TREGUNC]],PointsClassement[],2,FALSE)</f>
        <v xml:space="preserve"> </v>
      </c>
      <c r="O28" s="5" t="s">
        <v>2</v>
      </c>
      <c r="P28" s="9" t="str">
        <f>VLOOKUP(Tableau257[[#This Row],[PLACE SCAER]],PointsClassement[],2,FALSE)</f>
        <v xml:space="preserve"> </v>
      </c>
      <c r="Q28" s="5" t="s">
        <v>2</v>
      </c>
      <c r="R28" s="9" t="str">
        <f>VLOOKUP(Tableau257[[#This Row],[PLACE GOUEZEC]],PointsClassement[],2,FALSE)</f>
        <v xml:space="preserve"> </v>
      </c>
      <c r="S28" s="7">
        <v>0</v>
      </c>
      <c r="T28" s="8">
        <f t="shared" si="0"/>
        <v>80</v>
      </c>
    </row>
    <row r="29" spans="1:20" x14ac:dyDescent="0.3">
      <c r="A29">
        <v>24</v>
      </c>
      <c r="B29" t="s">
        <v>421</v>
      </c>
      <c r="C29" t="s">
        <v>422</v>
      </c>
      <c r="D29" t="s">
        <v>258</v>
      </c>
      <c r="E29" s="3" t="s">
        <v>2</v>
      </c>
      <c r="F29" s="4" t="str">
        <f>VLOOKUP(Tableau257[[#This Row],[PLACE QUIMPER]],PointsClassement[],2,FALSE)</f>
        <v xml:space="preserve"> </v>
      </c>
      <c r="G29" s="5">
        <v>15</v>
      </c>
      <c r="H29" s="9">
        <f>VLOOKUP(Tableau257[[#This Row],[PLACE RIEC]],PointsClassement[],2,FALSE)</f>
        <v>30</v>
      </c>
      <c r="I29" s="5">
        <v>12</v>
      </c>
      <c r="J29" s="9">
        <f>VLOOKUP(Tableau257[[#This Row],[PLACE QUIMPERLE]],PointsClassement[],2,FALSE)</f>
        <v>45</v>
      </c>
      <c r="K29" s="5" t="s">
        <v>2</v>
      </c>
      <c r="L29" s="9" t="str">
        <f>VLOOKUP(Tableau257[[#This Row],[PLACE ERGUE]],PointsClassement[],2,FALSE)</f>
        <v xml:space="preserve"> </v>
      </c>
      <c r="M29" s="5" t="s">
        <v>2</v>
      </c>
      <c r="N29" s="9" t="str">
        <f>VLOOKUP(Tableau257[[#This Row],[PLACE TREGUNC]],PointsClassement[],2,FALSE)</f>
        <v xml:space="preserve"> </v>
      </c>
      <c r="O29" s="5" t="s">
        <v>2</v>
      </c>
      <c r="P29" s="9" t="str">
        <f>VLOOKUP(Tableau257[[#This Row],[PLACE SCAER]],PointsClassement[],2,FALSE)</f>
        <v xml:space="preserve"> </v>
      </c>
      <c r="Q29" s="5" t="s">
        <v>2</v>
      </c>
      <c r="R29" s="9" t="str">
        <f>VLOOKUP(Tableau257[[#This Row],[PLACE GOUEZEC]],PointsClassement[],2,FALSE)</f>
        <v xml:space="preserve"> </v>
      </c>
      <c r="S29" s="7">
        <v>0</v>
      </c>
      <c r="T29" s="8">
        <f t="shared" si="0"/>
        <v>75</v>
      </c>
    </row>
    <row r="30" spans="1:20" x14ac:dyDescent="0.3">
      <c r="A30">
        <v>25</v>
      </c>
      <c r="B30" t="s">
        <v>162</v>
      </c>
      <c r="C30" t="s">
        <v>163</v>
      </c>
      <c r="D30" t="s">
        <v>164</v>
      </c>
      <c r="E30" s="3">
        <v>16</v>
      </c>
      <c r="F30" s="4">
        <f>VLOOKUP(Tableau257[[#This Row],[PLACE QUIMPER]],PointsClassement[],2,FALSE)</f>
        <v>25</v>
      </c>
      <c r="G30" s="5">
        <v>22</v>
      </c>
      <c r="H30" s="9">
        <f>VLOOKUP(Tableau257[[#This Row],[PLACE RIEC]],PointsClassement[],2,FALSE)</f>
        <v>5</v>
      </c>
      <c r="I30" s="5">
        <v>25</v>
      </c>
      <c r="J30" s="9">
        <f>VLOOKUP(Tableau257[[#This Row],[PLACE QUIMPERLE]],PointsClassement[],2,FALSE)</f>
        <v>5</v>
      </c>
      <c r="K30" s="5" t="s">
        <v>2</v>
      </c>
      <c r="L30" s="9" t="str">
        <f>VLOOKUP(Tableau257[[#This Row],[PLACE ERGUE]],PointsClassement[],2,FALSE)</f>
        <v xml:space="preserve"> </v>
      </c>
      <c r="M30" s="5">
        <v>15</v>
      </c>
      <c r="N30" s="9">
        <f>VLOOKUP(Tableau257[[#This Row],[PLACE TREGUNC]],PointsClassement[],2,FALSE)</f>
        <v>30</v>
      </c>
      <c r="O30" s="5" t="s">
        <v>2</v>
      </c>
      <c r="P30" s="9" t="str">
        <f>VLOOKUP(Tableau257[[#This Row],[PLACE SCAER]],PointsClassement[],2,FALSE)</f>
        <v xml:space="preserve"> </v>
      </c>
      <c r="Q30" s="5" t="s">
        <v>2</v>
      </c>
      <c r="R30" s="9" t="str">
        <f>VLOOKUP(Tableau257[[#This Row],[PLACE GOUEZEC]],PointsClassement[],2,FALSE)</f>
        <v xml:space="preserve"> </v>
      </c>
      <c r="S30" s="7">
        <v>0</v>
      </c>
      <c r="T30" s="8">
        <f t="shared" si="0"/>
        <v>65</v>
      </c>
    </row>
    <row r="31" spans="1:20" x14ac:dyDescent="0.3">
      <c r="A31">
        <v>26</v>
      </c>
      <c r="B31" t="s">
        <v>149</v>
      </c>
      <c r="C31" t="s">
        <v>135</v>
      </c>
      <c r="D31" t="s">
        <v>124</v>
      </c>
      <c r="E31" s="3">
        <v>9</v>
      </c>
      <c r="F31" s="4">
        <f>VLOOKUP(Tableau257[[#This Row],[PLACE QUIMPER]],PointsClassement[],2,FALSE)</f>
        <v>60</v>
      </c>
      <c r="G31" s="5" t="s">
        <v>2</v>
      </c>
      <c r="H31" s="9" t="str">
        <f>VLOOKUP(Tableau257[[#This Row],[PLACE RIEC]],PointsClassement[],2,FALSE)</f>
        <v xml:space="preserve"> </v>
      </c>
      <c r="I31" s="5" t="s">
        <v>2</v>
      </c>
      <c r="J31" s="9" t="str">
        <f>VLOOKUP(Tableau257[[#This Row],[PLACE QUIMPERLE]],PointsClassement[],2,FALSE)</f>
        <v xml:space="preserve"> </v>
      </c>
      <c r="K31" s="5" t="s">
        <v>2</v>
      </c>
      <c r="L31" s="9" t="str">
        <f>VLOOKUP(Tableau257[[#This Row],[PLACE ERGUE]],PointsClassement[],2,FALSE)</f>
        <v xml:space="preserve"> </v>
      </c>
      <c r="M31" s="5" t="s">
        <v>2</v>
      </c>
      <c r="N31" s="9" t="str">
        <f>VLOOKUP(Tableau257[[#This Row],[PLACE TREGUNC]],PointsClassement[],2,FALSE)</f>
        <v xml:space="preserve"> </v>
      </c>
      <c r="O31" s="5" t="s">
        <v>2</v>
      </c>
      <c r="P31" s="9" t="str">
        <f>VLOOKUP(Tableau257[[#This Row],[PLACE SCAER]],PointsClassement[],2,FALSE)</f>
        <v xml:space="preserve"> </v>
      </c>
      <c r="Q31" s="5" t="s">
        <v>2</v>
      </c>
      <c r="R31" s="9" t="str">
        <f>VLOOKUP(Tableau257[[#This Row],[PLACE GOUEZEC]],PointsClassement[],2,FALSE)</f>
        <v xml:space="preserve"> </v>
      </c>
      <c r="S31" s="7">
        <v>0</v>
      </c>
      <c r="T31" s="8">
        <f t="shared" si="0"/>
        <v>60</v>
      </c>
    </row>
    <row r="32" spans="1:20" x14ac:dyDescent="0.3">
      <c r="A32">
        <v>27</v>
      </c>
      <c r="B32" t="s">
        <v>145</v>
      </c>
      <c r="C32" t="s">
        <v>538</v>
      </c>
      <c r="D32" t="s">
        <v>495</v>
      </c>
      <c r="E32" s="3" t="s">
        <v>2</v>
      </c>
      <c r="F32" s="4" t="str">
        <f>VLOOKUP(Tableau257[[#This Row],[PLACE QUIMPER]],PointsClassement[],2,FALSE)</f>
        <v xml:space="preserve"> </v>
      </c>
      <c r="G32" s="5" t="s">
        <v>2</v>
      </c>
      <c r="H32" s="9" t="str">
        <f>VLOOKUP(Tableau257[[#This Row],[PLACE RIEC]],PointsClassement[],2,FALSE)</f>
        <v xml:space="preserve"> </v>
      </c>
      <c r="I32" s="5" t="s">
        <v>2</v>
      </c>
      <c r="J32" s="9" t="str">
        <f>VLOOKUP(Tableau257[[#This Row],[PLACE QUIMPERLE]],PointsClassement[],2,FALSE)</f>
        <v xml:space="preserve"> </v>
      </c>
      <c r="K32" s="5">
        <v>10</v>
      </c>
      <c r="L32" s="9">
        <f>VLOOKUP(Tableau257[[#This Row],[PLACE ERGUE]],PointsClassement[],2,FALSE)</f>
        <v>55</v>
      </c>
      <c r="M32" s="5" t="s">
        <v>2</v>
      </c>
      <c r="N32" s="9" t="str">
        <f>VLOOKUP(Tableau257[[#This Row],[PLACE TREGUNC]],PointsClassement[],2,FALSE)</f>
        <v xml:space="preserve"> </v>
      </c>
      <c r="O32" s="5" t="s">
        <v>2</v>
      </c>
      <c r="P32" s="9" t="str">
        <f>VLOOKUP(Tableau257[[#This Row],[PLACE SCAER]],PointsClassement[],2,FALSE)</f>
        <v xml:space="preserve"> </v>
      </c>
      <c r="Q32" s="5" t="s">
        <v>2</v>
      </c>
      <c r="R32" s="9" t="str">
        <f>VLOOKUP(Tableau257[[#This Row],[PLACE GOUEZEC]],PointsClassement[],2,FALSE)</f>
        <v xml:space="preserve"> </v>
      </c>
      <c r="S32" s="7">
        <v>0</v>
      </c>
      <c r="T32" s="8">
        <f t="shared" si="0"/>
        <v>55</v>
      </c>
    </row>
    <row r="33" spans="1:20" x14ac:dyDescent="0.3">
      <c r="A33">
        <v>28</v>
      </c>
      <c r="B33" t="s">
        <v>387</v>
      </c>
      <c r="C33" t="s">
        <v>354</v>
      </c>
      <c r="D33" t="s">
        <v>420</v>
      </c>
      <c r="E33" s="3" t="s">
        <v>2</v>
      </c>
      <c r="F33" s="4" t="str">
        <f>VLOOKUP(Tableau257[[#This Row],[PLACE QUIMPER]],PointsClassement[],2,FALSE)</f>
        <v xml:space="preserve"> </v>
      </c>
      <c r="G33" s="5">
        <v>10</v>
      </c>
      <c r="H33" s="9">
        <f>VLOOKUP(Tableau257[[#This Row],[PLACE RIEC]],PointsClassement[],2,FALSE)</f>
        <v>55</v>
      </c>
      <c r="I33" s="5" t="s">
        <v>2</v>
      </c>
      <c r="J33" s="9" t="str">
        <f>VLOOKUP(Tableau257[[#This Row],[PLACE QUIMPERLE]],PointsClassement[],2,FALSE)</f>
        <v xml:space="preserve"> </v>
      </c>
      <c r="K33" s="5" t="s">
        <v>2</v>
      </c>
      <c r="L33" s="9" t="str">
        <f>VLOOKUP(Tableau257[[#This Row],[PLACE ERGUE]],PointsClassement[],2,FALSE)</f>
        <v xml:space="preserve"> </v>
      </c>
      <c r="M33" s="5" t="s">
        <v>2</v>
      </c>
      <c r="N33" s="9" t="str">
        <f>VLOOKUP(Tableau257[[#This Row],[PLACE TREGUNC]],PointsClassement[],2,FALSE)</f>
        <v xml:space="preserve"> </v>
      </c>
      <c r="O33" s="5" t="s">
        <v>2</v>
      </c>
      <c r="P33" s="9" t="str">
        <f>VLOOKUP(Tableau257[[#This Row],[PLACE SCAER]],PointsClassement[],2,FALSE)</f>
        <v xml:space="preserve"> </v>
      </c>
      <c r="Q33" s="5" t="s">
        <v>2</v>
      </c>
      <c r="R33" s="9" t="str">
        <f>VLOOKUP(Tableau257[[#This Row],[PLACE GOUEZEC]],PointsClassement[],2,FALSE)</f>
        <v xml:space="preserve"> </v>
      </c>
      <c r="S33" s="7">
        <v>0</v>
      </c>
      <c r="T33" s="8">
        <f t="shared" si="0"/>
        <v>55</v>
      </c>
    </row>
    <row r="34" spans="1:20" x14ac:dyDescent="0.3">
      <c r="A34">
        <v>29</v>
      </c>
      <c r="B34" t="s">
        <v>172</v>
      </c>
      <c r="C34" t="s">
        <v>135</v>
      </c>
      <c r="D34" t="s">
        <v>164</v>
      </c>
      <c r="E34" s="3">
        <v>20</v>
      </c>
      <c r="F34" s="4">
        <f>VLOOKUP(Tableau257[[#This Row],[PLACE QUIMPER]],PointsClassement[],2,FALSE)</f>
        <v>5</v>
      </c>
      <c r="G34" s="5">
        <v>23</v>
      </c>
      <c r="H34" s="9">
        <f>VLOOKUP(Tableau257[[#This Row],[PLACE RIEC]],PointsClassement[],2,FALSE)</f>
        <v>5</v>
      </c>
      <c r="I34" s="5">
        <v>26</v>
      </c>
      <c r="J34" s="9">
        <f>VLOOKUP(Tableau257[[#This Row],[PLACE QUIMPERLE]],PointsClassement[],2,FALSE)</f>
        <v>5</v>
      </c>
      <c r="K34" s="5">
        <v>27</v>
      </c>
      <c r="L34" s="9">
        <f>VLOOKUP(Tableau257[[#This Row],[PLACE ERGUE]],PointsClassement[],2,FALSE)</f>
        <v>5</v>
      </c>
      <c r="M34" s="5">
        <v>16</v>
      </c>
      <c r="N34" s="9">
        <f>VLOOKUP(Tableau257[[#This Row],[PLACE TREGUNC]],PointsClassement[],2,FALSE)</f>
        <v>25</v>
      </c>
      <c r="O34" s="5" t="s">
        <v>2</v>
      </c>
      <c r="P34" s="9" t="str">
        <f>VLOOKUP(Tableau257[[#This Row],[PLACE SCAER]],PointsClassement[],2,FALSE)</f>
        <v xml:space="preserve"> </v>
      </c>
      <c r="Q34" s="5" t="s">
        <v>2</v>
      </c>
      <c r="R34" s="9" t="str">
        <f>VLOOKUP(Tableau257[[#This Row],[PLACE GOUEZEC]],PointsClassement[],2,FALSE)</f>
        <v xml:space="preserve"> </v>
      </c>
      <c r="S34" s="7"/>
      <c r="T34" s="8">
        <f t="shared" si="0"/>
        <v>45</v>
      </c>
    </row>
    <row r="35" spans="1:20" x14ac:dyDescent="0.3">
      <c r="A35">
        <v>30</v>
      </c>
      <c r="B35" t="s">
        <v>427</v>
      </c>
      <c r="C35" t="s">
        <v>426</v>
      </c>
      <c r="D35" t="s">
        <v>425</v>
      </c>
      <c r="E35" s="3" t="s">
        <v>2</v>
      </c>
      <c r="F35" s="4" t="str">
        <f>VLOOKUP(Tableau257[[#This Row],[PLACE QUIMPER]],PointsClassement[],2,FALSE)</f>
        <v xml:space="preserve"> </v>
      </c>
      <c r="G35" s="5">
        <v>18</v>
      </c>
      <c r="H35" s="9">
        <f>VLOOKUP(Tableau257[[#This Row],[PLACE RIEC]],PointsClassement[],2,FALSE)</f>
        <v>15</v>
      </c>
      <c r="I35" s="5">
        <v>15</v>
      </c>
      <c r="J35" s="9">
        <f>VLOOKUP(Tableau257[[#This Row],[PLACE QUIMPERLE]],PointsClassement[],2,FALSE)</f>
        <v>30</v>
      </c>
      <c r="K35" s="5" t="s">
        <v>2</v>
      </c>
      <c r="L35" s="9" t="str">
        <f>VLOOKUP(Tableau257[[#This Row],[PLACE ERGUE]],PointsClassement[],2,FALSE)</f>
        <v xml:space="preserve"> </v>
      </c>
      <c r="M35" s="5" t="s">
        <v>2</v>
      </c>
      <c r="N35" s="9" t="str">
        <f>VLOOKUP(Tableau257[[#This Row],[PLACE TREGUNC]],PointsClassement[],2,FALSE)</f>
        <v xml:space="preserve"> </v>
      </c>
      <c r="O35" s="5" t="s">
        <v>2</v>
      </c>
      <c r="P35" s="9" t="str">
        <f>VLOOKUP(Tableau257[[#This Row],[PLACE SCAER]],PointsClassement[],2,FALSE)</f>
        <v xml:space="preserve"> </v>
      </c>
      <c r="Q35" s="5" t="s">
        <v>2</v>
      </c>
      <c r="R35" s="9" t="str">
        <f>VLOOKUP(Tableau257[[#This Row],[PLACE GOUEZEC]],PointsClassement[],2,FALSE)</f>
        <v xml:space="preserve"> </v>
      </c>
      <c r="S35" s="7">
        <v>0</v>
      </c>
      <c r="T35" s="8">
        <f t="shared" si="0"/>
        <v>45</v>
      </c>
    </row>
    <row r="36" spans="1:20" x14ac:dyDescent="0.3">
      <c r="A36">
        <v>31</v>
      </c>
      <c r="B36" t="s">
        <v>399</v>
      </c>
      <c r="C36" t="s">
        <v>428</v>
      </c>
      <c r="D36" t="s">
        <v>307</v>
      </c>
      <c r="E36" s="3" t="s">
        <v>2</v>
      </c>
      <c r="F36" s="4" t="str">
        <f>VLOOKUP(Tableau257[[#This Row],[PLACE QUIMPER]],PointsClassement[],2,FALSE)</f>
        <v xml:space="preserve"> </v>
      </c>
      <c r="G36" s="5">
        <v>19</v>
      </c>
      <c r="H36" s="9">
        <f>VLOOKUP(Tableau257[[#This Row],[PLACE RIEC]],PointsClassement[],2,FALSE)</f>
        <v>10</v>
      </c>
      <c r="I36" s="5" t="s">
        <v>2</v>
      </c>
      <c r="J36" s="9" t="str">
        <f>VLOOKUP(Tableau257[[#This Row],[PLACE QUIMPERLE]],PointsClassement[],2,FALSE)</f>
        <v xml:space="preserve"> </v>
      </c>
      <c r="K36" s="5">
        <v>17</v>
      </c>
      <c r="L36" s="9">
        <f>VLOOKUP(Tableau257[[#This Row],[PLACE ERGUE]],PointsClassement[],2,FALSE)</f>
        <v>20</v>
      </c>
      <c r="M36" s="5" t="s">
        <v>2</v>
      </c>
      <c r="N36" s="9" t="str">
        <f>VLOOKUP(Tableau257[[#This Row],[PLACE TREGUNC]],PointsClassement[],2,FALSE)</f>
        <v xml:space="preserve"> </v>
      </c>
      <c r="O36" s="5" t="s">
        <v>2</v>
      </c>
      <c r="P36" s="9" t="str">
        <f>VLOOKUP(Tableau257[[#This Row],[PLACE SCAER]],PointsClassement[],2,FALSE)</f>
        <v xml:space="preserve"> </v>
      </c>
      <c r="Q36" s="5" t="s">
        <v>2</v>
      </c>
      <c r="R36" s="9" t="str">
        <f>VLOOKUP(Tableau257[[#This Row],[PLACE GOUEZEC]],PointsClassement[],2,FALSE)</f>
        <v xml:space="preserve"> </v>
      </c>
      <c r="S36" s="7">
        <v>0</v>
      </c>
      <c r="T36" s="8">
        <f t="shared" si="0"/>
        <v>30</v>
      </c>
    </row>
    <row r="37" spans="1:20" x14ac:dyDescent="0.3">
      <c r="A37">
        <v>32</v>
      </c>
      <c r="B37" t="s">
        <v>161</v>
      </c>
      <c r="C37" t="s">
        <v>94</v>
      </c>
      <c r="D37" t="s">
        <v>85</v>
      </c>
      <c r="E37" s="3">
        <v>15</v>
      </c>
      <c r="F37" s="9">
        <f>VLOOKUP(Tableau257[[#This Row],[PLACE QUIMPER]],PointsClassement[],2,FALSE)</f>
        <v>30</v>
      </c>
      <c r="G37" s="5" t="s">
        <v>2</v>
      </c>
      <c r="H37" s="9" t="str">
        <f>VLOOKUP(Tableau257[[#This Row],[PLACE RIEC]],PointsClassement[],2,FALSE)</f>
        <v xml:space="preserve"> </v>
      </c>
      <c r="I37" s="5" t="s">
        <v>2</v>
      </c>
      <c r="J37" s="9" t="str">
        <f>VLOOKUP(Tableau257[[#This Row],[PLACE QUIMPERLE]],PointsClassement[],2,FALSE)</f>
        <v xml:space="preserve"> </v>
      </c>
      <c r="K37" s="5" t="s">
        <v>2</v>
      </c>
      <c r="L37" s="9" t="str">
        <f>VLOOKUP(Tableau257[[#This Row],[PLACE ERGUE]],PointsClassement[],2,FALSE)</f>
        <v xml:space="preserve"> </v>
      </c>
      <c r="M37" s="5" t="s">
        <v>2</v>
      </c>
      <c r="N37" s="9" t="str">
        <f>VLOOKUP(Tableau257[[#This Row],[PLACE TREGUNC]],PointsClassement[],2,FALSE)</f>
        <v xml:space="preserve"> </v>
      </c>
      <c r="O37" s="5" t="s">
        <v>2</v>
      </c>
      <c r="P37" s="9" t="str">
        <f>VLOOKUP(Tableau257[[#This Row],[PLACE SCAER]],PointsClassement[],2,FALSE)</f>
        <v xml:space="preserve"> </v>
      </c>
      <c r="Q37" s="5" t="s">
        <v>2</v>
      </c>
      <c r="R37" s="9" t="str">
        <f>VLOOKUP(Tableau257[[#This Row],[PLACE GOUEZEC]],PointsClassement[],2,FALSE)</f>
        <v xml:space="preserve"> </v>
      </c>
      <c r="S37" s="7">
        <v>0</v>
      </c>
      <c r="T37" s="8">
        <f t="shared" si="0"/>
        <v>30</v>
      </c>
    </row>
    <row r="38" spans="1:20" x14ac:dyDescent="0.3">
      <c r="A38">
        <v>33</v>
      </c>
      <c r="B38" t="s">
        <v>432</v>
      </c>
      <c r="C38" t="s">
        <v>184</v>
      </c>
      <c r="D38" t="s">
        <v>74</v>
      </c>
      <c r="E38" s="3">
        <v>26</v>
      </c>
      <c r="F38" s="9">
        <f>VLOOKUP(Tableau257[[#This Row],[PLACE QUIMPER]],PointsClassement[],2,FALSE)</f>
        <v>5</v>
      </c>
      <c r="G38" s="5">
        <v>28</v>
      </c>
      <c r="H38" s="9">
        <f>VLOOKUP(Tableau257[[#This Row],[PLACE RIEC]],PointsClassement[],2,FALSE)</f>
        <v>5</v>
      </c>
      <c r="I38" s="5" t="s">
        <v>2</v>
      </c>
      <c r="J38" s="9" t="str">
        <f>VLOOKUP(Tableau257[[#This Row],[PLACE QUIMPERLE]],PointsClassement[],2,FALSE)</f>
        <v xml:space="preserve"> </v>
      </c>
      <c r="K38" s="5" t="s">
        <v>2</v>
      </c>
      <c r="L38" s="9" t="str">
        <f>VLOOKUP(Tableau257[[#This Row],[PLACE ERGUE]],PointsClassement[],2,FALSE)</f>
        <v xml:space="preserve"> </v>
      </c>
      <c r="M38" s="5">
        <v>18</v>
      </c>
      <c r="N38" s="9">
        <f>VLOOKUP(Tableau257[[#This Row],[PLACE TREGUNC]],PointsClassement[],2,FALSE)</f>
        <v>15</v>
      </c>
      <c r="O38" s="5" t="s">
        <v>2</v>
      </c>
      <c r="P38" s="9" t="str">
        <f>VLOOKUP(Tableau257[[#This Row],[PLACE SCAER]],PointsClassement[],2,FALSE)</f>
        <v xml:space="preserve"> </v>
      </c>
      <c r="Q38" s="5" t="s">
        <v>2</v>
      </c>
      <c r="R38" s="9" t="str">
        <f>VLOOKUP(Tableau257[[#This Row],[PLACE GOUEZEC]],PointsClassement[],2,FALSE)</f>
        <v xml:space="preserve"> </v>
      </c>
      <c r="S38" s="7">
        <v>0</v>
      </c>
      <c r="T38" s="8">
        <f t="shared" ref="T38:T69" si="1">SUM(F38,H38,J38,L38,N38,P38,R38,S38)</f>
        <v>25</v>
      </c>
    </row>
    <row r="39" spans="1:20" x14ac:dyDescent="0.3">
      <c r="A39">
        <v>34</v>
      </c>
      <c r="B39" t="s">
        <v>430</v>
      </c>
      <c r="C39" t="s">
        <v>431</v>
      </c>
      <c r="D39" t="s">
        <v>187</v>
      </c>
      <c r="E39" s="3" t="s">
        <v>2</v>
      </c>
      <c r="F39" s="9" t="str">
        <f>VLOOKUP(Tableau257[[#This Row],[PLACE QUIMPER]],PointsClassement[],2,FALSE)</f>
        <v xml:space="preserve"> </v>
      </c>
      <c r="G39" s="5">
        <v>26</v>
      </c>
      <c r="H39" s="9">
        <f>VLOOKUP(Tableau257[[#This Row],[PLACE RIEC]],PointsClassement[],2,FALSE)</f>
        <v>5</v>
      </c>
      <c r="I39" s="5">
        <v>23</v>
      </c>
      <c r="J39" s="9">
        <f>VLOOKUP(Tableau257[[#This Row],[PLACE QUIMPERLE]],PointsClassement[],2,FALSE)</f>
        <v>5</v>
      </c>
      <c r="K39" s="5">
        <v>25</v>
      </c>
      <c r="L39" s="9">
        <f>VLOOKUP(Tableau257[[#This Row],[PLACE ERGUE]],PointsClassement[],2,FALSE)</f>
        <v>5</v>
      </c>
      <c r="M39" s="5">
        <v>19</v>
      </c>
      <c r="N39" s="9">
        <f>VLOOKUP(Tableau257[[#This Row],[PLACE TREGUNC]],PointsClassement[],2,FALSE)</f>
        <v>10</v>
      </c>
      <c r="O39" s="5" t="s">
        <v>2</v>
      </c>
      <c r="P39" s="9" t="str">
        <f>VLOOKUP(Tableau257[[#This Row],[PLACE SCAER]],PointsClassement[],2,FALSE)</f>
        <v xml:space="preserve"> </v>
      </c>
      <c r="Q39" s="5" t="s">
        <v>2</v>
      </c>
      <c r="R39" s="9" t="str">
        <f>VLOOKUP(Tableau257[[#This Row],[PLACE GOUEZEC]],PointsClassement[],2,FALSE)</f>
        <v xml:space="preserve"> </v>
      </c>
      <c r="S39" s="7">
        <v>0</v>
      </c>
      <c r="T39" s="8">
        <f t="shared" si="1"/>
        <v>25</v>
      </c>
    </row>
    <row r="40" spans="1:20" x14ac:dyDescent="0.3">
      <c r="A40">
        <v>35</v>
      </c>
      <c r="B40" t="s">
        <v>393</v>
      </c>
      <c r="C40" t="s">
        <v>94</v>
      </c>
      <c r="D40" t="s">
        <v>496</v>
      </c>
      <c r="E40" s="3" t="s">
        <v>2</v>
      </c>
      <c r="F40" s="9" t="str">
        <f>VLOOKUP(Tableau257[[#This Row],[PLACE QUIMPER]],PointsClassement[],2,FALSE)</f>
        <v xml:space="preserve"> </v>
      </c>
      <c r="G40" s="5" t="s">
        <v>2</v>
      </c>
      <c r="H40" s="9" t="str">
        <f>VLOOKUP(Tableau257[[#This Row],[PLACE RIEC]],PointsClassement[],2,FALSE)</f>
        <v xml:space="preserve"> </v>
      </c>
      <c r="I40" s="5">
        <v>16</v>
      </c>
      <c r="J40" s="9">
        <f>VLOOKUP(Tableau257[[#This Row],[PLACE QUIMPERLE]],PointsClassement[],2,FALSE)</f>
        <v>25</v>
      </c>
      <c r="K40" s="5" t="s">
        <v>2</v>
      </c>
      <c r="L40" s="9" t="str">
        <f>VLOOKUP(Tableau257[[#This Row],[PLACE ERGUE]],PointsClassement[],2,FALSE)</f>
        <v xml:space="preserve"> </v>
      </c>
      <c r="M40" s="5" t="s">
        <v>2</v>
      </c>
      <c r="N40" s="9" t="str">
        <f>VLOOKUP(Tableau257[[#This Row],[PLACE TREGUNC]],PointsClassement[],2,FALSE)</f>
        <v xml:space="preserve"> </v>
      </c>
      <c r="O40" s="5" t="s">
        <v>2</v>
      </c>
      <c r="P40" s="9" t="str">
        <f>VLOOKUP(Tableau257[[#This Row],[PLACE SCAER]],PointsClassement[],2,FALSE)</f>
        <v xml:space="preserve"> </v>
      </c>
      <c r="Q40" s="5" t="s">
        <v>2</v>
      </c>
      <c r="R40" s="9" t="str">
        <f>VLOOKUP(Tableau257[[#This Row],[PLACE GOUEZEC]],PointsClassement[],2,FALSE)</f>
        <v xml:space="preserve"> </v>
      </c>
      <c r="S40" s="7">
        <v>0</v>
      </c>
      <c r="T40" s="8">
        <f t="shared" si="1"/>
        <v>25</v>
      </c>
    </row>
    <row r="41" spans="1:20" x14ac:dyDescent="0.3">
      <c r="A41">
        <v>36</v>
      </c>
      <c r="B41" t="s">
        <v>185</v>
      </c>
      <c r="C41" t="s">
        <v>186</v>
      </c>
      <c r="D41" t="s">
        <v>187</v>
      </c>
      <c r="E41" s="3">
        <v>27</v>
      </c>
      <c r="F41" s="9">
        <f>VLOOKUP(Tableau257[[#This Row],[PLACE QUIMPER]],PointsClassement[],2,FALSE)</f>
        <v>5</v>
      </c>
      <c r="G41" s="5">
        <v>27</v>
      </c>
      <c r="H41" s="9">
        <f>VLOOKUP(Tableau257[[#This Row],[PLACE RIEC]],PointsClassement[],2,FALSE)</f>
        <v>5</v>
      </c>
      <c r="I41" s="5" t="s">
        <v>2</v>
      </c>
      <c r="J41" s="9" t="str">
        <f>VLOOKUP(Tableau257[[#This Row],[PLACE QUIMPERLE]],PointsClassement[],2,FALSE)</f>
        <v xml:space="preserve"> </v>
      </c>
      <c r="K41" s="5">
        <v>33</v>
      </c>
      <c r="L41" s="9">
        <f>VLOOKUP(Tableau257[[#This Row],[PLACE ERGUE]],PointsClassement[],2,FALSE)</f>
        <v>5</v>
      </c>
      <c r="M41" s="5">
        <v>21</v>
      </c>
      <c r="N41" s="9">
        <f>VLOOKUP(Tableau257[[#This Row],[PLACE TREGUNC]],PointsClassement[],2,FALSE)</f>
        <v>5</v>
      </c>
      <c r="O41" s="5" t="s">
        <v>2</v>
      </c>
      <c r="P41" s="9" t="str">
        <f>VLOOKUP(Tableau257[[#This Row],[PLACE SCAER]],PointsClassement[],2,FALSE)</f>
        <v xml:space="preserve"> </v>
      </c>
      <c r="Q41" s="5" t="s">
        <v>2</v>
      </c>
      <c r="R41" s="9" t="str">
        <f>VLOOKUP(Tableau257[[#This Row],[PLACE GOUEZEC]],PointsClassement[],2,FALSE)</f>
        <v xml:space="preserve"> </v>
      </c>
      <c r="S41" s="7">
        <v>0</v>
      </c>
      <c r="T41" s="8">
        <f t="shared" si="1"/>
        <v>20</v>
      </c>
    </row>
    <row r="42" spans="1:20" x14ac:dyDescent="0.3">
      <c r="A42">
        <v>37</v>
      </c>
      <c r="B42" t="s">
        <v>169</v>
      </c>
      <c r="C42" t="s">
        <v>170</v>
      </c>
      <c r="D42" t="s">
        <v>74</v>
      </c>
      <c r="E42" s="3">
        <v>18</v>
      </c>
      <c r="F42" s="9">
        <f>VLOOKUP(Tableau257[[#This Row],[PLACE QUIMPER]],PointsClassement[],2,FALSE)</f>
        <v>15</v>
      </c>
      <c r="G42" s="5" t="s">
        <v>2</v>
      </c>
      <c r="H42" s="9" t="str">
        <f>VLOOKUP(Tableau257[[#This Row],[PLACE RIEC]],PointsClassement[],2,FALSE)</f>
        <v xml:space="preserve"> </v>
      </c>
      <c r="I42" s="5" t="s">
        <v>2</v>
      </c>
      <c r="J42" s="9" t="str">
        <f>VLOOKUP(Tableau257[[#This Row],[PLACE QUIMPERLE]],PointsClassement[],2,FALSE)</f>
        <v xml:space="preserve"> </v>
      </c>
      <c r="K42" s="5">
        <v>31</v>
      </c>
      <c r="L42" s="9">
        <f>VLOOKUP(Tableau257[[#This Row],[PLACE ERGUE]],PointsClassement[],2,FALSE)</f>
        <v>5</v>
      </c>
      <c r="M42" s="5" t="s">
        <v>2</v>
      </c>
      <c r="N42" s="9" t="str">
        <f>VLOOKUP(Tableau257[[#This Row],[PLACE TREGUNC]],PointsClassement[],2,FALSE)</f>
        <v xml:space="preserve"> </v>
      </c>
      <c r="O42" s="5" t="s">
        <v>2</v>
      </c>
      <c r="P42" s="9" t="str">
        <f>VLOOKUP(Tableau257[[#This Row],[PLACE SCAER]],PointsClassement[],2,FALSE)</f>
        <v xml:space="preserve"> </v>
      </c>
      <c r="Q42" s="5" t="s">
        <v>2</v>
      </c>
      <c r="R42" s="9" t="str">
        <f>VLOOKUP(Tableau257[[#This Row],[PLACE GOUEZEC]],PointsClassement[],2,FALSE)</f>
        <v xml:space="preserve"> </v>
      </c>
      <c r="S42" s="7">
        <v>0</v>
      </c>
      <c r="T42" s="8">
        <f t="shared" si="1"/>
        <v>20</v>
      </c>
    </row>
    <row r="43" spans="1:20" x14ac:dyDescent="0.3">
      <c r="A43">
        <v>38</v>
      </c>
      <c r="B43" t="s">
        <v>423</v>
      </c>
      <c r="C43" t="s">
        <v>424</v>
      </c>
      <c r="D43" t="s">
        <v>420</v>
      </c>
      <c r="E43" s="3" t="s">
        <v>2</v>
      </c>
      <c r="F43" s="9" t="str">
        <f>VLOOKUP(Tableau257[[#This Row],[PLACE QUIMPER]],PointsClassement[],2,FALSE)</f>
        <v xml:space="preserve"> </v>
      </c>
      <c r="G43" s="5">
        <v>17</v>
      </c>
      <c r="H43" s="9">
        <f>VLOOKUP(Tableau257[[#This Row],[PLACE RIEC]],PointsClassement[],2,FALSE)</f>
        <v>20</v>
      </c>
      <c r="I43" s="5" t="s">
        <v>2</v>
      </c>
      <c r="J43" s="9" t="str">
        <f>VLOOKUP(Tableau257[[#This Row],[PLACE QUIMPERLE]],PointsClassement[],2,FALSE)</f>
        <v xml:space="preserve"> </v>
      </c>
      <c r="K43" s="5" t="s">
        <v>2</v>
      </c>
      <c r="L43" s="9" t="str">
        <f>VLOOKUP(Tableau257[[#This Row],[PLACE ERGUE]],PointsClassement[],2,FALSE)</f>
        <v xml:space="preserve"> </v>
      </c>
      <c r="M43" s="5" t="s">
        <v>2</v>
      </c>
      <c r="N43" s="9" t="str">
        <f>VLOOKUP(Tableau257[[#This Row],[PLACE TREGUNC]],PointsClassement[],2,FALSE)</f>
        <v xml:space="preserve"> </v>
      </c>
      <c r="O43" s="5" t="s">
        <v>2</v>
      </c>
      <c r="P43" s="9" t="str">
        <f>VLOOKUP(Tableau257[[#This Row],[PLACE SCAER]],PointsClassement[],2,FALSE)</f>
        <v xml:space="preserve"> </v>
      </c>
      <c r="Q43" s="5" t="s">
        <v>2</v>
      </c>
      <c r="R43" s="9" t="str">
        <f>VLOOKUP(Tableau257[[#This Row],[PLACE GOUEZEC]],PointsClassement[],2,FALSE)</f>
        <v xml:space="preserve"> </v>
      </c>
      <c r="S43" s="7">
        <v>0</v>
      </c>
      <c r="T43" s="8">
        <f t="shared" si="1"/>
        <v>20</v>
      </c>
    </row>
    <row r="44" spans="1:20" x14ac:dyDescent="0.3">
      <c r="A44">
        <v>39</v>
      </c>
      <c r="B44" t="s">
        <v>192</v>
      </c>
      <c r="C44" t="s">
        <v>193</v>
      </c>
      <c r="D44" t="s">
        <v>159</v>
      </c>
      <c r="E44" s="3">
        <v>29</v>
      </c>
      <c r="F44" s="9">
        <f>VLOOKUP(Tableau257[[#This Row],[PLACE QUIMPER]],PointsClassement[],2,FALSE)</f>
        <v>5</v>
      </c>
      <c r="G44" s="5" t="s">
        <v>2</v>
      </c>
      <c r="H44" s="9" t="str">
        <f>VLOOKUP(Tableau257[[#This Row],[PLACE RIEC]],PointsClassement[],2,FALSE)</f>
        <v xml:space="preserve"> </v>
      </c>
      <c r="I44" s="5" t="s">
        <v>2</v>
      </c>
      <c r="J44" s="9" t="str">
        <f>VLOOKUP(Tableau257[[#This Row],[PLACE QUIMPERLE]],PointsClassement[],2,FALSE)</f>
        <v xml:space="preserve"> </v>
      </c>
      <c r="K44" s="5" t="s">
        <v>2</v>
      </c>
      <c r="L44" s="9" t="str">
        <f>VLOOKUP(Tableau257[[#This Row],[PLACE ERGUE]],PointsClassement[],2,FALSE)</f>
        <v xml:space="preserve"> </v>
      </c>
      <c r="M44" s="5">
        <v>20</v>
      </c>
      <c r="N44" s="9">
        <f>VLOOKUP(Tableau257[[#This Row],[PLACE TREGUNC]],PointsClassement[],2,FALSE)</f>
        <v>5</v>
      </c>
      <c r="O44" s="5" t="s">
        <v>2</v>
      </c>
      <c r="P44" s="9" t="str">
        <f>VLOOKUP(Tableau257[[#This Row],[PLACE SCAER]],PointsClassement[],2,FALSE)</f>
        <v xml:space="preserve"> </v>
      </c>
      <c r="Q44" s="5" t="s">
        <v>2</v>
      </c>
      <c r="R44" s="9" t="str">
        <f>VLOOKUP(Tableau257[[#This Row],[PLACE GOUEZEC]],PointsClassement[],2,FALSE)</f>
        <v xml:space="preserve"> </v>
      </c>
      <c r="S44" s="7">
        <v>0</v>
      </c>
      <c r="T44" s="8">
        <f t="shared" si="1"/>
        <v>10</v>
      </c>
    </row>
    <row r="45" spans="1:20" x14ac:dyDescent="0.3">
      <c r="A45">
        <v>40</v>
      </c>
      <c r="B45" t="s">
        <v>179</v>
      </c>
      <c r="C45" t="s">
        <v>180</v>
      </c>
      <c r="D45" t="s">
        <v>77</v>
      </c>
      <c r="E45" s="3">
        <v>24</v>
      </c>
      <c r="F45" s="9">
        <f>VLOOKUP(Tableau257[[#This Row],[PLACE QUIMPER]],PointsClassement[],2,FALSE)</f>
        <v>5</v>
      </c>
      <c r="G45" s="5" t="s">
        <v>2</v>
      </c>
      <c r="H45" s="9" t="str">
        <f>VLOOKUP(Tableau257[[#This Row],[PLACE RIEC]],PointsClassement[],2,FALSE)</f>
        <v xml:space="preserve"> </v>
      </c>
      <c r="I45" s="5" t="s">
        <v>2</v>
      </c>
      <c r="J45" s="9" t="str">
        <f>VLOOKUP(Tableau257[[#This Row],[PLACE QUIMPERLE]],PointsClassement[],2,FALSE)</f>
        <v xml:space="preserve"> </v>
      </c>
      <c r="K45" s="5">
        <v>26</v>
      </c>
      <c r="L45" s="9">
        <f>VLOOKUP(Tableau257[[#This Row],[PLACE ERGUE]],PointsClassement[],2,FALSE)</f>
        <v>5</v>
      </c>
      <c r="M45" s="5" t="s">
        <v>2</v>
      </c>
      <c r="N45" s="9" t="str">
        <f>VLOOKUP(Tableau257[[#This Row],[PLACE TREGUNC]],PointsClassement[],2,FALSE)</f>
        <v xml:space="preserve"> </v>
      </c>
      <c r="O45" s="5" t="s">
        <v>2</v>
      </c>
      <c r="P45" s="9" t="str">
        <f>VLOOKUP(Tableau257[[#This Row],[PLACE SCAER]],PointsClassement[],2,FALSE)</f>
        <v xml:space="preserve"> </v>
      </c>
      <c r="Q45" s="5" t="s">
        <v>2</v>
      </c>
      <c r="R45" s="9" t="str">
        <f>VLOOKUP(Tableau257[[#This Row],[PLACE GOUEZEC]],PointsClassement[],2,FALSE)</f>
        <v xml:space="preserve"> </v>
      </c>
      <c r="S45" s="7">
        <v>0</v>
      </c>
      <c r="T45" s="8">
        <f t="shared" si="1"/>
        <v>10</v>
      </c>
    </row>
    <row r="46" spans="1:20" x14ac:dyDescent="0.3">
      <c r="A46">
        <v>41</v>
      </c>
      <c r="B46" t="s">
        <v>175</v>
      </c>
      <c r="C46" t="s">
        <v>176</v>
      </c>
      <c r="D46" t="s">
        <v>124</v>
      </c>
      <c r="E46" s="3">
        <v>22</v>
      </c>
      <c r="F46" s="9">
        <f>VLOOKUP(Tableau257[[#This Row],[PLACE QUIMPER]],PointsClassement[],2,FALSE)</f>
        <v>5</v>
      </c>
      <c r="G46" s="5" t="s">
        <v>2</v>
      </c>
      <c r="H46" s="9" t="str">
        <f>VLOOKUP(Tableau257[[#This Row],[PLACE RIEC]],PointsClassement[],2,FALSE)</f>
        <v xml:space="preserve"> </v>
      </c>
      <c r="I46" s="5" t="s">
        <v>2</v>
      </c>
      <c r="J46" s="9" t="str">
        <f>VLOOKUP(Tableau257[[#This Row],[PLACE QUIMPERLE]],PointsClassement[],2,FALSE)</f>
        <v xml:space="preserve"> </v>
      </c>
      <c r="K46" s="5">
        <v>29</v>
      </c>
      <c r="L46" s="9">
        <f>VLOOKUP(Tableau257[[#This Row],[PLACE ERGUE]],PointsClassement[],2,FALSE)</f>
        <v>5</v>
      </c>
      <c r="M46" s="5" t="s">
        <v>2</v>
      </c>
      <c r="N46" s="9" t="str">
        <f>VLOOKUP(Tableau257[[#This Row],[PLACE TREGUNC]],PointsClassement[],2,FALSE)</f>
        <v xml:space="preserve"> </v>
      </c>
      <c r="O46" s="5" t="s">
        <v>2</v>
      </c>
      <c r="P46" s="9" t="str">
        <f>VLOOKUP(Tableau257[[#This Row],[PLACE SCAER]],PointsClassement[],2,FALSE)</f>
        <v xml:space="preserve"> </v>
      </c>
      <c r="Q46" s="5" t="s">
        <v>2</v>
      </c>
      <c r="R46" s="9" t="str">
        <f>VLOOKUP(Tableau257[[#This Row],[PLACE GOUEZEC]],PointsClassement[],2,FALSE)</f>
        <v xml:space="preserve"> </v>
      </c>
      <c r="S46" s="7">
        <v>0</v>
      </c>
      <c r="T46" s="8">
        <f t="shared" si="1"/>
        <v>10</v>
      </c>
    </row>
    <row r="47" spans="1:20" x14ac:dyDescent="0.3">
      <c r="A47">
        <v>42</v>
      </c>
      <c r="B47" t="s">
        <v>174</v>
      </c>
      <c r="C47" t="s">
        <v>94</v>
      </c>
      <c r="D47" t="s">
        <v>112</v>
      </c>
      <c r="E47" s="3">
        <v>21</v>
      </c>
      <c r="F47" s="9">
        <f>VLOOKUP(Tableau257[[#This Row],[PLACE QUIMPER]],PointsClassement[],2,FALSE)</f>
        <v>5</v>
      </c>
      <c r="G47" s="5" t="s">
        <v>2</v>
      </c>
      <c r="H47" s="9" t="str">
        <f>VLOOKUP(Tableau257[[#This Row],[PLACE RIEC]],PointsClassement[],2,FALSE)</f>
        <v xml:space="preserve"> </v>
      </c>
      <c r="I47" s="5" t="s">
        <v>2</v>
      </c>
      <c r="J47" s="9" t="str">
        <f>VLOOKUP(Tableau257[[#This Row],[PLACE QUIMPERLE]],PointsClassement[],2,FALSE)</f>
        <v xml:space="preserve"> </v>
      </c>
      <c r="K47" s="5">
        <v>32</v>
      </c>
      <c r="L47" s="9">
        <f>VLOOKUP(Tableau257[[#This Row],[PLACE ERGUE]],PointsClassement[],2,FALSE)</f>
        <v>5</v>
      </c>
      <c r="M47" s="5" t="s">
        <v>2</v>
      </c>
      <c r="N47" s="9" t="str">
        <f>VLOOKUP(Tableau257[[#This Row],[PLACE TREGUNC]],PointsClassement[],2,FALSE)</f>
        <v xml:space="preserve"> </v>
      </c>
      <c r="O47" s="5" t="s">
        <v>2</v>
      </c>
      <c r="P47" s="9" t="str">
        <f>VLOOKUP(Tableau257[[#This Row],[PLACE SCAER]],PointsClassement[],2,FALSE)</f>
        <v xml:space="preserve"> </v>
      </c>
      <c r="Q47" s="5" t="s">
        <v>2</v>
      </c>
      <c r="R47" s="9" t="str">
        <f>VLOOKUP(Tableau257[[#This Row],[PLACE GOUEZEC]],PointsClassement[],2,FALSE)</f>
        <v xml:space="preserve"> </v>
      </c>
      <c r="S47" s="7">
        <v>0</v>
      </c>
      <c r="T47" s="8">
        <f t="shared" si="1"/>
        <v>10</v>
      </c>
    </row>
    <row r="48" spans="1:20" x14ac:dyDescent="0.3">
      <c r="A48">
        <v>43</v>
      </c>
      <c r="B48" t="s">
        <v>177</v>
      </c>
      <c r="C48" t="s">
        <v>138</v>
      </c>
      <c r="D48" t="s">
        <v>178</v>
      </c>
      <c r="E48" s="3">
        <v>23</v>
      </c>
      <c r="F48" s="9">
        <f>VLOOKUP(Tableau257[[#This Row],[PLACE QUIMPER]],PointsClassement[],2,FALSE)</f>
        <v>5</v>
      </c>
      <c r="G48" s="5" t="s">
        <v>2</v>
      </c>
      <c r="H48" s="9" t="str">
        <f>VLOOKUP(Tableau257[[#This Row],[PLACE RIEC]],PointsClassement[],2,FALSE)</f>
        <v xml:space="preserve"> </v>
      </c>
      <c r="I48" s="5" t="s">
        <v>2</v>
      </c>
      <c r="J48" s="9" t="str">
        <f>VLOOKUP(Tableau257[[#This Row],[PLACE QUIMPERLE]],PointsClassement[],2,FALSE)</f>
        <v xml:space="preserve"> </v>
      </c>
      <c r="K48" s="5">
        <v>34</v>
      </c>
      <c r="L48" s="9">
        <f>VLOOKUP(Tableau257[[#This Row],[PLACE ERGUE]],PointsClassement[],2,FALSE)</f>
        <v>5</v>
      </c>
      <c r="M48" s="5" t="s">
        <v>2</v>
      </c>
      <c r="N48" s="9" t="str">
        <f>VLOOKUP(Tableau257[[#This Row],[PLACE TREGUNC]],PointsClassement[],2,FALSE)</f>
        <v xml:space="preserve"> </v>
      </c>
      <c r="O48" s="5" t="s">
        <v>2</v>
      </c>
      <c r="P48" s="9" t="str">
        <f>VLOOKUP(Tableau257[[#This Row],[PLACE SCAER]],PointsClassement[],2,FALSE)</f>
        <v xml:space="preserve"> </v>
      </c>
      <c r="Q48" s="5" t="s">
        <v>2</v>
      </c>
      <c r="R48" s="9" t="str">
        <f>VLOOKUP(Tableau257[[#This Row],[PLACE GOUEZEC]],PointsClassement[],2,FALSE)</f>
        <v xml:space="preserve"> </v>
      </c>
      <c r="S48" s="7">
        <v>0</v>
      </c>
      <c r="T48" s="8">
        <f t="shared" si="1"/>
        <v>10</v>
      </c>
    </row>
    <row r="49" spans="1:20" x14ac:dyDescent="0.3">
      <c r="A49">
        <v>44</v>
      </c>
      <c r="B49" t="s">
        <v>429</v>
      </c>
      <c r="C49" t="s">
        <v>180</v>
      </c>
      <c r="D49" t="s">
        <v>258</v>
      </c>
      <c r="E49" s="3" t="s">
        <v>2</v>
      </c>
      <c r="F49" s="9" t="str">
        <f>VLOOKUP(Tableau257[[#This Row],[PLACE QUIMPER]],PointsClassement[],2,FALSE)</f>
        <v xml:space="preserve"> </v>
      </c>
      <c r="G49" s="5">
        <v>21</v>
      </c>
      <c r="H49" s="9">
        <f>VLOOKUP(Tableau257[[#This Row],[PLACE RIEC]],PointsClassement[],2,FALSE)</f>
        <v>5</v>
      </c>
      <c r="I49" s="5">
        <v>20</v>
      </c>
      <c r="J49" s="9">
        <f>VLOOKUP(Tableau257[[#This Row],[PLACE QUIMPERLE]],PointsClassement[],2,FALSE)</f>
        <v>5</v>
      </c>
      <c r="K49" s="5" t="s">
        <v>2</v>
      </c>
      <c r="L49" s="9" t="str">
        <f>VLOOKUP(Tableau257[[#This Row],[PLACE ERGUE]],PointsClassement[],2,FALSE)</f>
        <v xml:space="preserve"> </v>
      </c>
      <c r="M49" s="5" t="s">
        <v>2</v>
      </c>
      <c r="N49" s="9" t="str">
        <f>VLOOKUP(Tableau257[[#This Row],[PLACE TREGUNC]],PointsClassement[],2,FALSE)</f>
        <v xml:space="preserve"> </v>
      </c>
      <c r="O49" s="5" t="s">
        <v>2</v>
      </c>
      <c r="P49" s="9" t="str">
        <f>VLOOKUP(Tableau257[[#This Row],[PLACE SCAER]],PointsClassement[],2,FALSE)</f>
        <v xml:space="preserve"> </v>
      </c>
      <c r="Q49" s="5" t="s">
        <v>2</v>
      </c>
      <c r="R49" s="9" t="str">
        <f>VLOOKUP(Tableau257[[#This Row],[PLACE GOUEZEC]],PointsClassement[],2,FALSE)</f>
        <v xml:space="preserve"> </v>
      </c>
      <c r="S49" s="7">
        <v>0</v>
      </c>
      <c r="T49" s="8">
        <f t="shared" si="1"/>
        <v>10</v>
      </c>
    </row>
    <row r="50" spans="1:20" x14ac:dyDescent="0.3">
      <c r="A50">
        <v>45</v>
      </c>
      <c r="B50" t="s">
        <v>515</v>
      </c>
      <c r="C50" t="s">
        <v>539</v>
      </c>
      <c r="D50" t="s">
        <v>540</v>
      </c>
      <c r="E50" s="3" t="s">
        <v>2</v>
      </c>
      <c r="F50" s="9" t="str">
        <f>VLOOKUP(Tableau257[[#This Row],[PLACE QUIMPER]],PointsClassement[],2,FALSE)</f>
        <v xml:space="preserve"> </v>
      </c>
      <c r="G50" s="5" t="s">
        <v>2</v>
      </c>
      <c r="H50" s="9" t="str">
        <f>VLOOKUP(Tableau257[[#This Row],[PLACE RIEC]],PointsClassement[],2,FALSE)</f>
        <v xml:space="preserve"> </v>
      </c>
      <c r="I50" s="5" t="s">
        <v>2</v>
      </c>
      <c r="J50" s="9" t="str">
        <f>VLOOKUP(Tableau257[[#This Row],[PLACE QUIMPERLE]],PointsClassement[],2,FALSE)</f>
        <v xml:space="preserve"> </v>
      </c>
      <c r="K50" s="5">
        <v>28</v>
      </c>
      <c r="L50" s="9">
        <f>VLOOKUP(Tableau257[[#This Row],[PLACE ERGUE]],PointsClassement[],2,FALSE)</f>
        <v>5</v>
      </c>
      <c r="M50" s="5" t="s">
        <v>2</v>
      </c>
      <c r="N50" s="9" t="str">
        <f>VLOOKUP(Tableau257[[#This Row],[PLACE TREGUNC]],PointsClassement[],2,FALSE)</f>
        <v xml:space="preserve"> </v>
      </c>
      <c r="O50" s="5" t="s">
        <v>2</v>
      </c>
      <c r="P50" s="9" t="str">
        <f>VLOOKUP(Tableau257[[#This Row],[PLACE SCAER]],PointsClassement[],2,FALSE)</f>
        <v xml:space="preserve"> </v>
      </c>
      <c r="Q50" s="5" t="s">
        <v>2</v>
      </c>
      <c r="R50" s="9" t="str">
        <f>VLOOKUP(Tableau257[[#This Row],[PLACE GOUEZEC]],PointsClassement[],2,FALSE)</f>
        <v xml:space="preserve"> </v>
      </c>
      <c r="S50" s="7">
        <v>0</v>
      </c>
      <c r="T50" s="8">
        <f t="shared" si="1"/>
        <v>5</v>
      </c>
    </row>
    <row r="51" spans="1:20" x14ac:dyDescent="0.3">
      <c r="A51">
        <v>46</v>
      </c>
      <c r="B51" t="s">
        <v>541</v>
      </c>
      <c r="C51" t="s">
        <v>265</v>
      </c>
      <c r="D51" t="s">
        <v>542</v>
      </c>
      <c r="E51" s="3" t="s">
        <v>2</v>
      </c>
      <c r="F51" s="9" t="str">
        <f>VLOOKUP(Tableau257[[#This Row],[PLACE QUIMPER]],PointsClassement[],2,FALSE)</f>
        <v xml:space="preserve"> </v>
      </c>
      <c r="G51" s="5" t="s">
        <v>2</v>
      </c>
      <c r="H51" s="9" t="str">
        <f>VLOOKUP(Tableau257[[#This Row],[PLACE RIEC]],PointsClassement[],2,FALSE)</f>
        <v xml:space="preserve"> </v>
      </c>
      <c r="I51" s="5" t="s">
        <v>2</v>
      </c>
      <c r="J51" s="9" t="str">
        <f>VLOOKUP(Tableau257[[#This Row],[PLACE QUIMPERLE]],PointsClassement[],2,FALSE)</f>
        <v xml:space="preserve"> </v>
      </c>
      <c r="K51" s="5">
        <v>30</v>
      </c>
      <c r="L51" s="9">
        <f>VLOOKUP(Tableau257[[#This Row],[PLACE ERGUE]],PointsClassement[],2,FALSE)</f>
        <v>5</v>
      </c>
      <c r="M51" s="5" t="s">
        <v>2</v>
      </c>
      <c r="N51" s="9" t="str">
        <f>VLOOKUP(Tableau257[[#This Row],[PLACE TREGUNC]],PointsClassement[],2,FALSE)</f>
        <v xml:space="preserve"> </v>
      </c>
      <c r="O51" s="5" t="s">
        <v>2</v>
      </c>
      <c r="P51" s="9" t="str">
        <f>VLOOKUP(Tableau257[[#This Row],[PLACE SCAER]],PointsClassement[],2,FALSE)</f>
        <v xml:space="preserve"> </v>
      </c>
      <c r="Q51" s="5" t="s">
        <v>2</v>
      </c>
      <c r="R51" s="9" t="str">
        <f>VLOOKUP(Tableau257[[#This Row],[PLACE GOUEZEC]],PointsClassement[],2,FALSE)</f>
        <v xml:space="preserve"> </v>
      </c>
      <c r="S51" s="7">
        <v>0</v>
      </c>
      <c r="T51" s="8">
        <f t="shared" si="1"/>
        <v>5</v>
      </c>
    </row>
    <row r="52" spans="1:20" x14ac:dyDescent="0.3">
      <c r="A52">
        <v>47</v>
      </c>
      <c r="B52" t="s">
        <v>543</v>
      </c>
      <c r="C52" t="s">
        <v>544</v>
      </c>
      <c r="D52" t="s">
        <v>77</v>
      </c>
      <c r="E52" s="3" t="s">
        <v>2</v>
      </c>
      <c r="F52" s="9" t="str">
        <f>VLOOKUP(Tableau257[[#This Row],[PLACE QUIMPER]],PointsClassement[],2,FALSE)</f>
        <v xml:space="preserve"> </v>
      </c>
      <c r="G52" s="5" t="s">
        <v>2</v>
      </c>
      <c r="H52" s="9" t="str">
        <f>VLOOKUP(Tableau257[[#This Row],[PLACE RIEC]],PointsClassement[],2,FALSE)</f>
        <v xml:space="preserve"> </v>
      </c>
      <c r="I52" s="5" t="s">
        <v>2</v>
      </c>
      <c r="J52" s="9" t="str">
        <f>VLOOKUP(Tableau257[[#This Row],[PLACE QUIMPERLE]],PointsClassement[],2,FALSE)</f>
        <v xml:space="preserve"> </v>
      </c>
      <c r="K52" s="5">
        <v>35</v>
      </c>
      <c r="L52" s="9">
        <f>VLOOKUP(Tableau257[[#This Row],[PLACE ERGUE]],PointsClassement[],2,FALSE)</f>
        <v>5</v>
      </c>
      <c r="M52" s="5" t="s">
        <v>2</v>
      </c>
      <c r="N52" s="9" t="str">
        <f>VLOOKUP(Tableau257[[#This Row],[PLACE TREGUNC]],PointsClassement[],2,FALSE)</f>
        <v xml:space="preserve"> </v>
      </c>
      <c r="O52" s="5" t="s">
        <v>2</v>
      </c>
      <c r="P52" s="9" t="str">
        <f>VLOOKUP(Tableau257[[#This Row],[PLACE SCAER]],PointsClassement[],2,FALSE)</f>
        <v xml:space="preserve"> </v>
      </c>
      <c r="Q52" s="5" t="s">
        <v>2</v>
      </c>
      <c r="R52" s="9" t="str">
        <f>VLOOKUP(Tableau257[[#This Row],[PLACE GOUEZEC]],PointsClassement[],2,FALSE)</f>
        <v xml:space="preserve"> </v>
      </c>
      <c r="S52" s="7">
        <v>0</v>
      </c>
      <c r="T52" s="8">
        <f t="shared" si="1"/>
        <v>5</v>
      </c>
    </row>
    <row r="53" spans="1:20" x14ac:dyDescent="0.3">
      <c r="A53">
        <v>48</v>
      </c>
      <c r="B53" t="s">
        <v>497</v>
      </c>
      <c r="C53" t="s">
        <v>94</v>
      </c>
      <c r="D53" t="s">
        <v>343</v>
      </c>
      <c r="E53" s="3" t="s">
        <v>2</v>
      </c>
      <c r="F53" s="9" t="str">
        <f>VLOOKUP(Tableau257[[#This Row],[PLACE QUIMPER]],PointsClassement[],2,FALSE)</f>
        <v xml:space="preserve"> </v>
      </c>
      <c r="G53" s="5" t="s">
        <v>2</v>
      </c>
      <c r="H53" s="9" t="str">
        <f>VLOOKUP(Tableau257[[#This Row],[PLACE RIEC]],PointsClassement[],2,FALSE)</f>
        <v xml:space="preserve"> </v>
      </c>
      <c r="I53" s="5">
        <v>24</v>
      </c>
      <c r="J53" s="9">
        <f>VLOOKUP(Tableau257[[#This Row],[PLACE QUIMPERLE]],PointsClassement[],2,FALSE)</f>
        <v>5</v>
      </c>
      <c r="K53" s="5" t="s">
        <v>2</v>
      </c>
      <c r="L53" s="9" t="str">
        <f>VLOOKUP(Tableau257[[#This Row],[PLACE ERGUE]],PointsClassement[],2,FALSE)</f>
        <v xml:space="preserve"> </v>
      </c>
      <c r="M53" s="5" t="s">
        <v>2</v>
      </c>
      <c r="N53" s="9" t="str">
        <f>VLOOKUP(Tableau257[[#This Row],[PLACE TREGUNC]],PointsClassement[],2,FALSE)</f>
        <v xml:space="preserve"> </v>
      </c>
      <c r="O53" s="5" t="s">
        <v>2</v>
      </c>
      <c r="P53" s="9" t="str">
        <f>VLOOKUP(Tableau257[[#This Row],[PLACE SCAER]],PointsClassement[],2,FALSE)</f>
        <v xml:space="preserve"> </v>
      </c>
      <c r="Q53" s="5" t="s">
        <v>2</v>
      </c>
      <c r="R53" s="9" t="str">
        <f>VLOOKUP(Tableau257[[#This Row],[PLACE GOUEZEC]],PointsClassement[],2,FALSE)</f>
        <v xml:space="preserve"> </v>
      </c>
      <c r="S53" s="7">
        <v>0</v>
      </c>
      <c r="T53" s="8">
        <f t="shared" si="1"/>
        <v>5</v>
      </c>
    </row>
    <row r="54" spans="1:20" x14ac:dyDescent="0.3">
      <c r="A54">
        <v>49</v>
      </c>
      <c r="B54" t="s">
        <v>181</v>
      </c>
      <c r="C54" t="s">
        <v>148</v>
      </c>
      <c r="D54" t="s">
        <v>124</v>
      </c>
      <c r="E54" s="3">
        <v>25</v>
      </c>
      <c r="F54" s="9">
        <f>VLOOKUP(Tableau257[[#This Row],[PLACE QUIMPER]],PointsClassement[],2,FALSE)</f>
        <v>5</v>
      </c>
      <c r="G54" s="5" t="s">
        <v>2</v>
      </c>
      <c r="H54" s="9" t="str">
        <f>VLOOKUP(Tableau257[[#This Row],[PLACE RIEC]],PointsClassement[],2,FALSE)</f>
        <v xml:space="preserve"> </v>
      </c>
      <c r="I54" s="5" t="s">
        <v>2</v>
      </c>
      <c r="J54" s="9" t="str">
        <f>VLOOKUP(Tableau257[[#This Row],[PLACE QUIMPERLE]],PointsClassement[],2,FALSE)</f>
        <v xml:space="preserve"> </v>
      </c>
      <c r="K54" s="5" t="s">
        <v>2</v>
      </c>
      <c r="L54" s="9" t="str">
        <f>VLOOKUP(Tableau257[[#This Row],[PLACE ERGUE]],PointsClassement[],2,FALSE)</f>
        <v xml:space="preserve"> </v>
      </c>
      <c r="M54" s="5" t="s">
        <v>2</v>
      </c>
      <c r="N54" s="9" t="str">
        <f>VLOOKUP(Tableau257[[#This Row],[PLACE TREGUNC]],PointsClassement[],2,FALSE)</f>
        <v xml:space="preserve"> </v>
      </c>
      <c r="O54" s="5" t="s">
        <v>2</v>
      </c>
      <c r="P54" s="9" t="str">
        <f>VLOOKUP(Tableau257[[#This Row],[PLACE SCAER]],PointsClassement[],2,FALSE)</f>
        <v xml:space="preserve"> </v>
      </c>
      <c r="Q54" s="5" t="s">
        <v>2</v>
      </c>
      <c r="R54" s="9" t="str">
        <f>VLOOKUP(Tableau257[[#This Row],[PLACE GOUEZEC]],PointsClassement[],2,FALSE)</f>
        <v xml:space="preserve"> </v>
      </c>
      <c r="S54" s="7">
        <v>0</v>
      </c>
      <c r="T54" s="8">
        <f t="shared" si="1"/>
        <v>5</v>
      </c>
    </row>
    <row r="55" spans="1:20" x14ac:dyDescent="0.3">
      <c r="A55">
        <v>50</v>
      </c>
      <c r="B55" t="s">
        <v>190</v>
      </c>
      <c r="C55" t="s">
        <v>191</v>
      </c>
      <c r="D55" t="s">
        <v>74</v>
      </c>
      <c r="E55" s="3">
        <v>28</v>
      </c>
      <c r="F55" s="9">
        <f>VLOOKUP(Tableau257[[#This Row],[PLACE QUIMPER]],PointsClassement[],2,FALSE)</f>
        <v>5</v>
      </c>
      <c r="G55" s="5" t="s">
        <v>2</v>
      </c>
      <c r="H55" s="9" t="str">
        <f>VLOOKUP(Tableau257[[#This Row],[PLACE RIEC]],PointsClassement[],2,FALSE)</f>
        <v xml:space="preserve"> </v>
      </c>
      <c r="I55" s="5" t="s">
        <v>2</v>
      </c>
      <c r="J55" s="9" t="str">
        <f>VLOOKUP(Tableau257[[#This Row],[PLACE QUIMPERLE]],PointsClassement[],2,FALSE)</f>
        <v xml:space="preserve"> </v>
      </c>
      <c r="K55" s="5" t="s">
        <v>2</v>
      </c>
      <c r="L55" s="9" t="str">
        <f>VLOOKUP(Tableau257[[#This Row],[PLACE ERGUE]],PointsClassement[],2,FALSE)</f>
        <v xml:space="preserve"> </v>
      </c>
      <c r="M55" s="5" t="s">
        <v>2</v>
      </c>
      <c r="N55" s="9" t="str">
        <f>VLOOKUP(Tableau257[[#This Row],[PLACE TREGUNC]],PointsClassement[],2,FALSE)</f>
        <v xml:space="preserve"> </v>
      </c>
      <c r="O55" s="5" t="s">
        <v>2</v>
      </c>
      <c r="P55" s="9" t="str">
        <f>VLOOKUP(Tableau257[[#This Row],[PLACE SCAER]],PointsClassement[],2,FALSE)</f>
        <v xml:space="preserve"> </v>
      </c>
      <c r="Q55" s="5" t="s">
        <v>2</v>
      </c>
      <c r="R55" s="9" t="str">
        <f>VLOOKUP(Tableau257[[#This Row],[PLACE GOUEZEC]],PointsClassement[],2,FALSE)</f>
        <v xml:space="preserve"> </v>
      </c>
      <c r="S55" s="7">
        <v>0</v>
      </c>
      <c r="T55" s="8">
        <f t="shared" si="1"/>
        <v>5</v>
      </c>
    </row>
    <row r="56" spans="1:20" x14ac:dyDescent="0.3">
      <c r="A56">
        <v>51</v>
      </c>
      <c r="B56" t="s">
        <v>194</v>
      </c>
      <c r="C56" t="s">
        <v>195</v>
      </c>
      <c r="D56" t="s">
        <v>124</v>
      </c>
      <c r="E56" s="3">
        <v>30</v>
      </c>
      <c r="F56" s="9">
        <f>VLOOKUP(Tableau257[[#This Row],[PLACE QUIMPER]],PointsClassement[],2,FALSE)</f>
        <v>5</v>
      </c>
      <c r="G56" s="5" t="s">
        <v>2</v>
      </c>
      <c r="H56" s="9" t="str">
        <f>VLOOKUP(Tableau257[[#This Row],[PLACE RIEC]],PointsClassement[],2,FALSE)</f>
        <v xml:space="preserve"> </v>
      </c>
      <c r="I56" s="5" t="s">
        <v>2</v>
      </c>
      <c r="J56" s="9" t="str">
        <f>VLOOKUP(Tableau257[[#This Row],[PLACE QUIMPERLE]],PointsClassement[],2,FALSE)</f>
        <v xml:space="preserve"> </v>
      </c>
      <c r="K56" s="5" t="s">
        <v>2</v>
      </c>
      <c r="L56" s="9" t="str">
        <f>VLOOKUP(Tableau257[[#This Row],[PLACE ERGUE]],PointsClassement[],2,FALSE)</f>
        <v xml:space="preserve"> </v>
      </c>
      <c r="M56" s="5" t="s">
        <v>2</v>
      </c>
      <c r="N56" s="9" t="str">
        <f>VLOOKUP(Tableau257[[#This Row],[PLACE TREGUNC]],PointsClassement[],2,FALSE)</f>
        <v xml:space="preserve"> </v>
      </c>
      <c r="O56" s="5" t="s">
        <v>2</v>
      </c>
      <c r="P56" s="9" t="str">
        <f>VLOOKUP(Tableau257[[#This Row],[PLACE SCAER]],PointsClassement[],2,FALSE)</f>
        <v xml:space="preserve"> </v>
      </c>
      <c r="Q56" s="5" t="s">
        <v>2</v>
      </c>
      <c r="R56" s="9" t="str">
        <f>VLOOKUP(Tableau257[[#This Row],[PLACE GOUEZEC]],PointsClassement[],2,FALSE)</f>
        <v xml:space="preserve"> </v>
      </c>
      <c r="S56" s="7">
        <v>0</v>
      </c>
      <c r="T56" s="8">
        <f t="shared" si="1"/>
        <v>5</v>
      </c>
    </row>
    <row r="57" spans="1:20" x14ac:dyDescent="0.3">
      <c r="A57">
        <v>52</v>
      </c>
      <c r="B57" t="s">
        <v>198</v>
      </c>
      <c r="C57" t="s">
        <v>148</v>
      </c>
      <c r="D57" t="s">
        <v>124</v>
      </c>
      <c r="E57" s="3">
        <v>31</v>
      </c>
      <c r="F57" s="9">
        <f>VLOOKUP(Tableau257[[#This Row],[PLACE QUIMPER]],PointsClassement[],2,FALSE)</f>
        <v>5</v>
      </c>
      <c r="G57" s="5" t="s">
        <v>2</v>
      </c>
      <c r="H57" s="9" t="str">
        <f>VLOOKUP(Tableau257[[#This Row],[PLACE RIEC]],PointsClassement[],2,FALSE)</f>
        <v xml:space="preserve"> </v>
      </c>
      <c r="I57" s="5" t="s">
        <v>2</v>
      </c>
      <c r="J57" s="9" t="str">
        <f>VLOOKUP(Tableau257[[#This Row],[PLACE QUIMPERLE]],PointsClassement[],2,FALSE)</f>
        <v xml:space="preserve"> </v>
      </c>
      <c r="K57" s="5" t="s">
        <v>2</v>
      </c>
      <c r="L57" s="9" t="str">
        <f>VLOOKUP(Tableau257[[#This Row],[PLACE ERGUE]],PointsClassement[],2,FALSE)</f>
        <v xml:space="preserve"> </v>
      </c>
      <c r="M57" s="5" t="s">
        <v>2</v>
      </c>
      <c r="N57" s="9" t="str">
        <f>VLOOKUP(Tableau257[[#This Row],[PLACE TREGUNC]],PointsClassement[],2,FALSE)</f>
        <v xml:space="preserve"> </v>
      </c>
      <c r="O57" s="5" t="s">
        <v>2</v>
      </c>
      <c r="P57" s="9" t="str">
        <f>VLOOKUP(Tableau257[[#This Row],[PLACE SCAER]],PointsClassement[],2,FALSE)</f>
        <v xml:space="preserve"> </v>
      </c>
      <c r="Q57" s="5" t="s">
        <v>2</v>
      </c>
      <c r="R57" s="9" t="str">
        <f>VLOOKUP(Tableau257[[#This Row],[PLACE GOUEZEC]],PointsClassement[],2,FALSE)</f>
        <v xml:space="preserve"> </v>
      </c>
      <c r="S57" s="7">
        <v>0</v>
      </c>
      <c r="T57" s="8">
        <f t="shared" si="1"/>
        <v>5</v>
      </c>
    </row>
    <row r="58" spans="1:20" x14ac:dyDescent="0.3">
      <c r="A58">
        <v>53</v>
      </c>
      <c r="E58" s="3" t="s">
        <v>2</v>
      </c>
      <c r="F58" s="9" t="str">
        <f>VLOOKUP(Tableau257[[#This Row],[PLACE QUIMPER]],PointsClassement[],2,FALSE)</f>
        <v xml:space="preserve"> </v>
      </c>
      <c r="G58" s="5" t="s">
        <v>2</v>
      </c>
      <c r="H58" s="9" t="str">
        <f>VLOOKUP(Tableau257[[#This Row],[PLACE RIEC]],PointsClassement[],2,FALSE)</f>
        <v xml:space="preserve"> </v>
      </c>
      <c r="I58" s="5" t="s">
        <v>2</v>
      </c>
      <c r="J58" s="9" t="str">
        <f>VLOOKUP(Tableau257[[#This Row],[PLACE QUIMPERLE]],PointsClassement[],2,FALSE)</f>
        <v xml:space="preserve"> </v>
      </c>
      <c r="K58" s="5" t="s">
        <v>2</v>
      </c>
      <c r="L58" s="9" t="str">
        <f>VLOOKUP(Tableau257[[#This Row],[PLACE ERGUE]],PointsClassement[],2,FALSE)</f>
        <v xml:space="preserve"> </v>
      </c>
      <c r="M58" s="5" t="s">
        <v>2</v>
      </c>
      <c r="N58" s="9" t="str">
        <f>VLOOKUP(Tableau257[[#This Row],[PLACE TREGUNC]],PointsClassement[],2,FALSE)</f>
        <v xml:space="preserve"> </v>
      </c>
      <c r="O58" s="5" t="s">
        <v>2</v>
      </c>
      <c r="P58" s="9" t="str">
        <f>VLOOKUP(Tableau257[[#This Row],[PLACE SCAER]],PointsClassement[],2,FALSE)</f>
        <v xml:space="preserve"> </v>
      </c>
      <c r="Q58" s="5" t="s">
        <v>2</v>
      </c>
      <c r="R58" s="9" t="str">
        <f>VLOOKUP(Tableau257[[#This Row],[PLACE GOUEZEC]],PointsClassement[],2,FALSE)</f>
        <v xml:space="preserve"> </v>
      </c>
      <c r="S58" s="7"/>
      <c r="T58" s="8">
        <f t="shared" si="1"/>
        <v>0</v>
      </c>
    </row>
    <row r="59" spans="1:20" x14ac:dyDescent="0.3">
      <c r="A59">
        <v>54</v>
      </c>
      <c r="E59" s="3" t="s">
        <v>2</v>
      </c>
      <c r="F59" s="9" t="str">
        <f>VLOOKUP(Tableau257[[#This Row],[PLACE QUIMPER]],PointsClassement[],2,FALSE)</f>
        <v xml:space="preserve"> </v>
      </c>
      <c r="G59" s="5" t="s">
        <v>2</v>
      </c>
      <c r="H59" s="9" t="str">
        <f>VLOOKUP(Tableau257[[#This Row],[PLACE RIEC]],PointsClassement[],2,FALSE)</f>
        <v xml:space="preserve"> </v>
      </c>
      <c r="I59" s="5" t="s">
        <v>2</v>
      </c>
      <c r="J59" s="9" t="str">
        <f>VLOOKUP(Tableau257[[#This Row],[PLACE QUIMPERLE]],PointsClassement[],2,FALSE)</f>
        <v xml:space="preserve"> </v>
      </c>
      <c r="K59" s="5" t="s">
        <v>2</v>
      </c>
      <c r="L59" s="9" t="str">
        <f>VLOOKUP(Tableau257[[#This Row],[PLACE ERGUE]],PointsClassement[],2,FALSE)</f>
        <v xml:space="preserve"> </v>
      </c>
      <c r="M59" s="5" t="s">
        <v>2</v>
      </c>
      <c r="N59" s="9" t="str">
        <f>VLOOKUP(Tableau257[[#This Row],[PLACE TREGUNC]],PointsClassement[],2,FALSE)</f>
        <v xml:space="preserve"> </v>
      </c>
      <c r="O59" s="5" t="s">
        <v>2</v>
      </c>
      <c r="P59" s="9" t="str">
        <f>VLOOKUP(Tableau257[[#This Row],[PLACE SCAER]],PointsClassement[],2,FALSE)</f>
        <v xml:space="preserve"> </v>
      </c>
      <c r="Q59" s="5" t="s">
        <v>2</v>
      </c>
      <c r="R59" s="9" t="str">
        <f>VLOOKUP(Tableau257[[#This Row],[PLACE GOUEZEC]],PointsClassement[],2,FALSE)</f>
        <v xml:space="preserve"> </v>
      </c>
      <c r="S59" s="7"/>
      <c r="T59" s="8">
        <f t="shared" si="1"/>
        <v>0</v>
      </c>
    </row>
    <row r="60" spans="1:20" x14ac:dyDescent="0.3">
      <c r="A60">
        <v>55</v>
      </c>
      <c r="E60" s="3" t="s">
        <v>2</v>
      </c>
      <c r="F60" s="9" t="str">
        <f>VLOOKUP(Tableau257[[#This Row],[PLACE QUIMPER]],PointsClassement[],2,FALSE)</f>
        <v xml:space="preserve"> </v>
      </c>
      <c r="G60" s="5" t="s">
        <v>2</v>
      </c>
      <c r="H60" s="9" t="str">
        <f>VLOOKUP(Tableau257[[#This Row],[PLACE RIEC]],PointsClassement[],2,FALSE)</f>
        <v xml:space="preserve"> </v>
      </c>
      <c r="I60" s="5" t="s">
        <v>2</v>
      </c>
      <c r="J60" s="9" t="str">
        <f>VLOOKUP(Tableau257[[#This Row],[PLACE QUIMPERLE]],PointsClassement[],2,FALSE)</f>
        <v xml:space="preserve"> </v>
      </c>
      <c r="K60" s="5" t="s">
        <v>2</v>
      </c>
      <c r="L60" s="9" t="str">
        <f>VLOOKUP(Tableau257[[#This Row],[PLACE ERGUE]],PointsClassement[],2,FALSE)</f>
        <v xml:space="preserve"> </v>
      </c>
      <c r="M60" s="5" t="s">
        <v>2</v>
      </c>
      <c r="N60" s="9" t="str">
        <f>VLOOKUP(Tableau257[[#This Row],[PLACE TREGUNC]],PointsClassement[],2,FALSE)</f>
        <v xml:space="preserve"> </v>
      </c>
      <c r="O60" s="5" t="s">
        <v>2</v>
      </c>
      <c r="P60" s="9" t="str">
        <f>VLOOKUP(Tableau257[[#This Row],[PLACE SCAER]],PointsClassement[],2,FALSE)</f>
        <v xml:space="preserve"> </v>
      </c>
      <c r="Q60" s="5" t="s">
        <v>2</v>
      </c>
      <c r="R60" s="9" t="str">
        <f>VLOOKUP(Tableau257[[#This Row],[PLACE GOUEZEC]],PointsClassement[],2,FALSE)</f>
        <v xml:space="preserve"> </v>
      </c>
      <c r="S60" s="7"/>
      <c r="T60" s="8">
        <f t="shared" si="1"/>
        <v>0</v>
      </c>
    </row>
    <row r="61" spans="1:20" x14ac:dyDescent="0.3">
      <c r="A61">
        <v>56</v>
      </c>
      <c r="E61" s="3" t="s">
        <v>2</v>
      </c>
      <c r="F61" s="9" t="str">
        <f>VLOOKUP(Tableau257[[#This Row],[PLACE QUIMPER]],PointsClassement[],2,FALSE)</f>
        <v xml:space="preserve"> </v>
      </c>
      <c r="G61" s="5" t="s">
        <v>2</v>
      </c>
      <c r="H61" s="9" t="str">
        <f>VLOOKUP(Tableau257[[#This Row],[PLACE RIEC]],PointsClassement[],2,FALSE)</f>
        <v xml:space="preserve"> </v>
      </c>
      <c r="I61" s="5" t="s">
        <v>2</v>
      </c>
      <c r="J61" s="9" t="str">
        <f>VLOOKUP(Tableau257[[#This Row],[PLACE QUIMPERLE]],PointsClassement[],2,FALSE)</f>
        <v xml:space="preserve"> </v>
      </c>
      <c r="K61" s="5" t="s">
        <v>2</v>
      </c>
      <c r="L61" s="9" t="str">
        <f>VLOOKUP(Tableau257[[#This Row],[PLACE ERGUE]],PointsClassement[],2,FALSE)</f>
        <v xml:space="preserve"> </v>
      </c>
      <c r="M61" s="5" t="s">
        <v>2</v>
      </c>
      <c r="N61" s="9" t="str">
        <f>VLOOKUP(Tableau257[[#This Row],[PLACE TREGUNC]],PointsClassement[],2,FALSE)</f>
        <v xml:space="preserve"> </v>
      </c>
      <c r="O61" s="5" t="s">
        <v>2</v>
      </c>
      <c r="P61" s="9" t="str">
        <f>VLOOKUP(Tableau257[[#This Row],[PLACE SCAER]],PointsClassement[],2,FALSE)</f>
        <v xml:space="preserve"> </v>
      </c>
      <c r="Q61" s="5" t="s">
        <v>2</v>
      </c>
      <c r="R61" s="9" t="str">
        <f>VLOOKUP(Tableau257[[#This Row],[PLACE GOUEZEC]],PointsClassement[],2,FALSE)</f>
        <v xml:space="preserve"> </v>
      </c>
      <c r="S61" s="7"/>
      <c r="T61" s="8">
        <f t="shared" si="1"/>
        <v>0</v>
      </c>
    </row>
    <row r="62" spans="1:20" x14ac:dyDescent="0.3">
      <c r="A62">
        <v>57</v>
      </c>
      <c r="E62" s="3" t="s">
        <v>2</v>
      </c>
      <c r="F62" s="9" t="str">
        <f>VLOOKUP(Tableau257[[#This Row],[PLACE QUIMPER]],PointsClassement[],2,FALSE)</f>
        <v xml:space="preserve"> </v>
      </c>
      <c r="G62" s="5" t="s">
        <v>2</v>
      </c>
      <c r="H62" s="9" t="str">
        <f>VLOOKUP(Tableau257[[#This Row],[PLACE RIEC]],PointsClassement[],2,FALSE)</f>
        <v xml:space="preserve"> </v>
      </c>
      <c r="I62" s="5" t="s">
        <v>2</v>
      </c>
      <c r="J62" s="9" t="str">
        <f>VLOOKUP(Tableau257[[#This Row],[PLACE QUIMPERLE]],PointsClassement[],2,FALSE)</f>
        <v xml:space="preserve"> </v>
      </c>
      <c r="K62" s="5" t="s">
        <v>2</v>
      </c>
      <c r="L62" s="9" t="str">
        <f>VLOOKUP(Tableau257[[#This Row],[PLACE ERGUE]],PointsClassement[],2,FALSE)</f>
        <v xml:space="preserve"> </v>
      </c>
      <c r="M62" s="5" t="s">
        <v>2</v>
      </c>
      <c r="N62" s="9" t="str">
        <f>VLOOKUP(Tableau257[[#This Row],[PLACE TREGUNC]],PointsClassement[],2,FALSE)</f>
        <v xml:space="preserve"> </v>
      </c>
      <c r="O62" s="5" t="s">
        <v>2</v>
      </c>
      <c r="P62" s="9" t="str">
        <f>VLOOKUP(Tableau257[[#This Row],[PLACE SCAER]],PointsClassement[],2,FALSE)</f>
        <v xml:space="preserve"> </v>
      </c>
      <c r="Q62" s="5" t="s">
        <v>2</v>
      </c>
      <c r="R62" s="9" t="str">
        <f>VLOOKUP(Tableau257[[#This Row],[PLACE GOUEZEC]],PointsClassement[],2,FALSE)</f>
        <v xml:space="preserve"> </v>
      </c>
      <c r="S62" s="7"/>
      <c r="T62" s="8">
        <f t="shared" si="1"/>
        <v>0</v>
      </c>
    </row>
    <row r="63" spans="1:20" x14ac:dyDescent="0.3">
      <c r="A63">
        <v>58</v>
      </c>
      <c r="E63" s="3" t="s">
        <v>2</v>
      </c>
      <c r="F63" s="9" t="str">
        <f>VLOOKUP(Tableau257[[#This Row],[PLACE QUIMPER]],PointsClassement[],2,FALSE)</f>
        <v xml:space="preserve"> </v>
      </c>
      <c r="G63" s="5" t="s">
        <v>2</v>
      </c>
      <c r="H63" s="9" t="str">
        <f>VLOOKUP(Tableau257[[#This Row],[PLACE RIEC]],PointsClassement[],2,FALSE)</f>
        <v xml:space="preserve"> </v>
      </c>
      <c r="I63" s="5" t="s">
        <v>2</v>
      </c>
      <c r="J63" s="9" t="str">
        <f>VLOOKUP(Tableau257[[#This Row],[PLACE QUIMPERLE]],PointsClassement[],2,FALSE)</f>
        <v xml:space="preserve"> </v>
      </c>
      <c r="K63" s="5" t="s">
        <v>2</v>
      </c>
      <c r="L63" s="9" t="str">
        <f>VLOOKUP(Tableau257[[#This Row],[PLACE ERGUE]],PointsClassement[],2,FALSE)</f>
        <v xml:space="preserve"> </v>
      </c>
      <c r="M63" s="5" t="s">
        <v>2</v>
      </c>
      <c r="N63" s="9" t="str">
        <f>VLOOKUP(Tableau257[[#This Row],[PLACE TREGUNC]],PointsClassement[],2,FALSE)</f>
        <v xml:space="preserve"> </v>
      </c>
      <c r="O63" s="5" t="s">
        <v>2</v>
      </c>
      <c r="P63" s="9" t="str">
        <f>VLOOKUP(Tableau257[[#This Row],[PLACE SCAER]],PointsClassement[],2,FALSE)</f>
        <v xml:space="preserve"> </v>
      </c>
      <c r="Q63" s="5" t="s">
        <v>2</v>
      </c>
      <c r="R63" s="9" t="str">
        <f>VLOOKUP(Tableau257[[#This Row],[PLACE GOUEZEC]],PointsClassement[],2,FALSE)</f>
        <v xml:space="preserve"> </v>
      </c>
      <c r="S63" s="7"/>
      <c r="T63" s="8">
        <f t="shared" si="1"/>
        <v>0</v>
      </c>
    </row>
    <row r="64" spans="1:20" x14ac:dyDescent="0.3">
      <c r="A64">
        <v>59</v>
      </c>
      <c r="E64" s="3" t="s">
        <v>2</v>
      </c>
      <c r="F64" s="9" t="str">
        <f>VLOOKUP(Tableau257[[#This Row],[PLACE QUIMPER]],PointsClassement[],2,FALSE)</f>
        <v xml:space="preserve"> </v>
      </c>
      <c r="G64" s="5" t="s">
        <v>2</v>
      </c>
      <c r="H64" s="9" t="str">
        <f>VLOOKUP(Tableau257[[#This Row],[PLACE RIEC]],PointsClassement[],2,FALSE)</f>
        <v xml:space="preserve"> </v>
      </c>
      <c r="I64" s="5" t="s">
        <v>2</v>
      </c>
      <c r="J64" s="9" t="str">
        <f>VLOOKUP(Tableau257[[#This Row],[PLACE QUIMPERLE]],PointsClassement[],2,FALSE)</f>
        <v xml:space="preserve"> </v>
      </c>
      <c r="K64" s="5" t="s">
        <v>2</v>
      </c>
      <c r="L64" s="9" t="str">
        <f>VLOOKUP(Tableau257[[#This Row],[PLACE ERGUE]],PointsClassement[],2,FALSE)</f>
        <v xml:space="preserve"> </v>
      </c>
      <c r="M64" s="5" t="s">
        <v>2</v>
      </c>
      <c r="N64" s="9" t="str">
        <f>VLOOKUP(Tableau257[[#This Row],[PLACE TREGUNC]],PointsClassement[],2,FALSE)</f>
        <v xml:space="preserve"> </v>
      </c>
      <c r="O64" s="5" t="s">
        <v>2</v>
      </c>
      <c r="P64" s="9" t="str">
        <f>VLOOKUP(Tableau257[[#This Row],[PLACE SCAER]],PointsClassement[],2,FALSE)</f>
        <v xml:space="preserve"> </v>
      </c>
      <c r="Q64" s="5" t="s">
        <v>2</v>
      </c>
      <c r="R64" s="9" t="str">
        <f>VLOOKUP(Tableau257[[#This Row],[PLACE GOUEZEC]],PointsClassement[],2,FALSE)</f>
        <v xml:space="preserve"> </v>
      </c>
      <c r="S64" s="7"/>
      <c r="T64" s="8">
        <f t="shared" si="1"/>
        <v>0</v>
      </c>
    </row>
    <row r="65" spans="1:20" x14ac:dyDescent="0.3">
      <c r="A65">
        <v>60</v>
      </c>
      <c r="E65" s="3" t="s">
        <v>2</v>
      </c>
      <c r="F65" s="9" t="str">
        <f>VLOOKUP(Tableau257[[#This Row],[PLACE QUIMPER]],PointsClassement[],2,FALSE)</f>
        <v xml:space="preserve"> </v>
      </c>
      <c r="G65" s="5" t="s">
        <v>2</v>
      </c>
      <c r="H65" s="9" t="str">
        <f>VLOOKUP(Tableau257[[#This Row],[PLACE RIEC]],PointsClassement[],2,FALSE)</f>
        <v xml:space="preserve"> </v>
      </c>
      <c r="I65" s="5" t="s">
        <v>2</v>
      </c>
      <c r="J65" s="9" t="str">
        <f>VLOOKUP(Tableau257[[#This Row],[PLACE QUIMPERLE]],PointsClassement[],2,FALSE)</f>
        <v xml:space="preserve"> </v>
      </c>
      <c r="K65" s="5" t="s">
        <v>2</v>
      </c>
      <c r="L65" s="9" t="str">
        <f>VLOOKUP(Tableau257[[#This Row],[PLACE ERGUE]],PointsClassement[],2,FALSE)</f>
        <v xml:space="preserve"> </v>
      </c>
      <c r="M65" s="5" t="s">
        <v>2</v>
      </c>
      <c r="N65" s="9" t="str">
        <f>VLOOKUP(Tableau257[[#This Row],[PLACE TREGUNC]],PointsClassement[],2,FALSE)</f>
        <v xml:space="preserve"> </v>
      </c>
      <c r="O65" s="5" t="s">
        <v>2</v>
      </c>
      <c r="P65" s="9" t="str">
        <f>VLOOKUP(Tableau257[[#This Row],[PLACE SCAER]],PointsClassement[],2,FALSE)</f>
        <v xml:space="preserve"> </v>
      </c>
      <c r="Q65" s="5" t="s">
        <v>2</v>
      </c>
      <c r="R65" s="9" t="str">
        <f>VLOOKUP(Tableau257[[#This Row],[PLACE GOUEZEC]],PointsClassement[],2,FALSE)</f>
        <v xml:space="preserve"> </v>
      </c>
      <c r="S65" s="7"/>
      <c r="T65" s="8">
        <f t="shared" si="1"/>
        <v>0</v>
      </c>
    </row>
    <row r="66" spans="1:20" x14ac:dyDescent="0.3">
      <c r="A66">
        <v>61</v>
      </c>
      <c r="E66" s="3" t="s">
        <v>2</v>
      </c>
      <c r="F66" s="9" t="str">
        <f>VLOOKUP(Tableau257[[#This Row],[PLACE QUIMPER]],PointsClassement[],2,FALSE)</f>
        <v xml:space="preserve"> </v>
      </c>
      <c r="G66" s="5" t="s">
        <v>2</v>
      </c>
      <c r="H66" s="9" t="str">
        <f>VLOOKUP(Tableau257[[#This Row],[PLACE RIEC]],PointsClassement[],2,FALSE)</f>
        <v xml:space="preserve"> </v>
      </c>
      <c r="I66" s="5" t="s">
        <v>2</v>
      </c>
      <c r="J66" s="9" t="str">
        <f>VLOOKUP(Tableau257[[#This Row],[PLACE QUIMPERLE]],PointsClassement[],2,FALSE)</f>
        <v xml:space="preserve"> </v>
      </c>
      <c r="K66" s="5" t="s">
        <v>2</v>
      </c>
      <c r="L66" s="9" t="str">
        <f>VLOOKUP(Tableau257[[#This Row],[PLACE ERGUE]],PointsClassement[],2,FALSE)</f>
        <v xml:space="preserve"> </v>
      </c>
      <c r="M66" s="5" t="s">
        <v>2</v>
      </c>
      <c r="N66" s="9" t="str">
        <f>VLOOKUP(Tableau257[[#This Row],[PLACE TREGUNC]],PointsClassement[],2,FALSE)</f>
        <v xml:space="preserve"> </v>
      </c>
      <c r="O66" s="5" t="s">
        <v>2</v>
      </c>
      <c r="P66" s="9" t="str">
        <f>VLOOKUP(Tableau257[[#This Row],[PLACE SCAER]],PointsClassement[],2,FALSE)</f>
        <v xml:space="preserve"> </v>
      </c>
      <c r="Q66" s="5" t="s">
        <v>2</v>
      </c>
      <c r="R66" s="9" t="str">
        <f>VLOOKUP(Tableau257[[#This Row],[PLACE GOUEZEC]],PointsClassement[],2,FALSE)</f>
        <v xml:space="preserve"> </v>
      </c>
      <c r="S66" s="7"/>
      <c r="T66" s="8">
        <f t="shared" si="1"/>
        <v>0</v>
      </c>
    </row>
    <row r="67" spans="1:20" x14ac:dyDescent="0.3">
      <c r="A67">
        <v>62</v>
      </c>
      <c r="E67" s="3" t="s">
        <v>2</v>
      </c>
      <c r="F67" s="9" t="str">
        <f>VLOOKUP(Tableau257[[#This Row],[PLACE QUIMPER]],PointsClassement[],2,FALSE)</f>
        <v xml:space="preserve"> </v>
      </c>
      <c r="G67" s="5" t="s">
        <v>2</v>
      </c>
      <c r="H67" s="9" t="str">
        <f>VLOOKUP(Tableau257[[#This Row],[PLACE RIEC]],PointsClassement[],2,FALSE)</f>
        <v xml:space="preserve"> </v>
      </c>
      <c r="I67" s="5" t="s">
        <v>2</v>
      </c>
      <c r="J67" s="9" t="str">
        <f>VLOOKUP(Tableau257[[#This Row],[PLACE QUIMPERLE]],PointsClassement[],2,FALSE)</f>
        <v xml:space="preserve"> </v>
      </c>
      <c r="K67" s="5" t="s">
        <v>2</v>
      </c>
      <c r="L67" s="9" t="str">
        <f>VLOOKUP(Tableau257[[#This Row],[PLACE ERGUE]],PointsClassement[],2,FALSE)</f>
        <v xml:space="preserve"> </v>
      </c>
      <c r="M67" s="5" t="s">
        <v>2</v>
      </c>
      <c r="N67" s="9" t="str">
        <f>VLOOKUP(Tableau257[[#This Row],[PLACE TREGUNC]],PointsClassement[],2,FALSE)</f>
        <v xml:space="preserve"> </v>
      </c>
      <c r="O67" s="5" t="s">
        <v>2</v>
      </c>
      <c r="P67" s="9" t="str">
        <f>VLOOKUP(Tableau257[[#This Row],[PLACE SCAER]],PointsClassement[],2,FALSE)</f>
        <v xml:space="preserve"> </v>
      </c>
      <c r="Q67" s="5" t="s">
        <v>2</v>
      </c>
      <c r="R67" s="9" t="str">
        <f>VLOOKUP(Tableau257[[#This Row],[PLACE GOUEZEC]],PointsClassement[],2,FALSE)</f>
        <v xml:space="preserve"> </v>
      </c>
      <c r="S67" s="7"/>
      <c r="T67" s="8">
        <f t="shared" si="1"/>
        <v>0</v>
      </c>
    </row>
    <row r="68" spans="1:20" x14ac:dyDescent="0.3">
      <c r="A68">
        <v>63</v>
      </c>
      <c r="E68" s="3" t="s">
        <v>2</v>
      </c>
      <c r="F68" s="9" t="str">
        <f>VLOOKUP(Tableau257[[#This Row],[PLACE QUIMPER]],PointsClassement[],2,FALSE)</f>
        <v xml:space="preserve"> </v>
      </c>
      <c r="G68" s="5" t="s">
        <v>2</v>
      </c>
      <c r="H68" s="9" t="str">
        <f>VLOOKUP(Tableau257[[#This Row],[PLACE RIEC]],PointsClassement[],2,FALSE)</f>
        <v xml:space="preserve"> </v>
      </c>
      <c r="I68" s="5" t="s">
        <v>2</v>
      </c>
      <c r="J68" s="9" t="str">
        <f>VLOOKUP(Tableau257[[#This Row],[PLACE QUIMPERLE]],PointsClassement[],2,FALSE)</f>
        <v xml:space="preserve"> </v>
      </c>
      <c r="K68" s="5" t="s">
        <v>2</v>
      </c>
      <c r="L68" s="9" t="str">
        <f>VLOOKUP(Tableau257[[#This Row],[PLACE ERGUE]],PointsClassement[],2,FALSE)</f>
        <v xml:space="preserve"> </v>
      </c>
      <c r="M68" s="5" t="s">
        <v>2</v>
      </c>
      <c r="N68" s="9" t="str">
        <f>VLOOKUP(Tableau257[[#This Row],[PLACE TREGUNC]],PointsClassement[],2,FALSE)</f>
        <v xml:space="preserve"> </v>
      </c>
      <c r="O68" s="5" t="s">
        <v>2</v>
      </c>
      <c r="P68" s="9" t="str">
        <f>VLOOKUP(Tableau257[[#This Row],[PLACE SCAER]],PointsClassement[],2,FALSE)</f>
        <v xml:space="preserve"> </v>
      </c>
      <c r="Q68" s="5" t="s">
        <v>2</v>
      </c>
      <c r="R68" s="9" t="str">
        <f>VLOOKUP(Tableau257[[#This Row],[PLACE GOUEZEC]],PointsClassement[],2,FALSE)</f>
        <v xml:space="preserve"> </v>
      </c>
      <c r="S68" s="7"/>
      <c r="T68" s="8">
        <f t="shared" si="1"/>
        <v>0</v>
      </c>
    </row>
    <row r="69" spans="1:20" x14ac:dyDescent="0.3">
      <c r="A69">
        <v>64</v>
      </c>
      <c r="E69" s="3" t="s">
        <v>2</v>
      </c>
      <c r="F69" s="9" t="str">
        <f>VLOOKUP(Tableau257[[#This Row],[PLACE QUIMPER]],PointsClassement[],2,FALSE)</f>
        <v xml:space="preserve"> </v>
      </c>
      <c r="G69" s="5" t="s">
        <v>2</v>
      </c>
      <c r="H69" s="9" t="str">
        <f>VLOOKUP(Tableau257[[#This Row],[PLACE RIEC]],PointsClassement[],2,FALSE)</f>
        <v xml:space="preserve"> </v>
      </c>
      <c r="I69" s="5" t="s">
        <v>2</v>
      </c>
      <c r="J69" s="9" t="str">
        <f>VLOOKUP(Tableau257[[#This Row],[PLACE QUIMPERLE]],PointsClassement[],2,FALSE)</f>
        <v xml:space="preserve"> </v>
      </c>
      <c r="K69" s="5" t="s">
        <v>2</v>
      </c>
      <c r="L69" s="9" t="str">
        <f>VLOOKUP(Tableau257[[#This Row],[PLACE ERGUE]],PointsClassement[],2,FALSE)</f>
        <v xml:space="preserve"> </v>
      </c>
      <c r="M69" s="5" t="s">
        <v>2</v>
      </c>
      <c r="N69" s="9" t="str">
        <f>VLOOKUP(Tableau257[[#This Row],[PLACE TREGUNC]],PointsClassement[],2,FALSE)</f>
        <v xml:space="preserve"> </v>
      </c>
      <c r="O69" s="5" t="s">
        <v>2</v>
      </c>
      <c r="P69" s="9" t="str">
        <f>VLOOKUP(Tableau257[[#This Row],[PLACE SCAER]],PointsClassement[],2,FALSE)</f>
        <v xml:space="preserve"> </v>
      </c>
      <c r="Q69" s="5" t="s">
        <v>2</v>
      </c>
      <c r="R69" s="9" t="str">
        <f>VLOOKUP(Tableau257[[#This Row],[PLACE GOUEZEC]],PointsClassement[],2,FALSE)</f>
        <v xml:space="preserve"> </v>
      </c>
      <c r="S69" s="7"/>
      <c r="T69" s="8">
        <f t="shared" si="1"/>
        <v>0</v>
      </c>
    </row>
    <row r="70" spans="1:20" x14ac:dyDescent="0.3">
      <c r="A70">
        <v>65</v>
      </c>
      <c r="E70" s="3" t="s">
        <v>2</v>
      </c>
      <c r="F70" s="9" t="str">
        <f>VLOOKUP(Tableau257[[#This Row],[PLACE QUIMPER]],PointsClassement[],2,FALSE)</f>
        <v xml:space="preserve"> </v>
      </c>
      <c r="G70" s="5" t="s">
        <v>2</v>
      </c>
      <c r="H70" s="9" t="str">
        <f>VLOOKUP(Tableau257[[#This Row],[PLACE RIEC]],PointsClassement[],2,FALSE)</f>
        <v xml:space="preserve"> </v>
      </c>
      <c r="I70" s="5" t="s">
        <v>2</v>
      </c>
      <c r="J70" s="9" t="str">
        <f>VLOOKUP(Tableau257[[#This Row],[PLACE QUIMPERLE]],PointsClassement[],2,FALSE)</f>
        <v xml:space="preserve"> </v>
      </c>
      <c r="K70" s="5" t="s">
        <v>2</v>
      </c>
      <c r="L70" s="9" t="str">
        <f>VLOOKUP(Tableau257[[#This Row],[PLACE ERGUE]],PointsClassement[],2,FALSE)</f>
        <v xml:space="preserve"> </v>
      </c>
      <c r="M70" s="5" t="s">
        <v>2</v>
      </c>
      <c r="N70" s="9" t="str">
        <f>VLOOKUP(Tableau257[[#This Row],[PLACE TREGUNC]],PointsClassement[],2,FALSE)</f>
        <v xml:space="preserve"> </v>
      </c>
      <c r="O70" s="5" t="s">
        <v>2</v>
      </c>
      <c r="P70" s="9" t="str">
        <f>VLOOKUP(Tableau257[[#This Row],[PLACE SCAER]],PointsClassement[],2,FALSE)</f>
        <v xml:space="preserve"> </v>
      </c>
      <c r="Q70" s="5" t="s">
        <v>2</v>
      </c>
      <c r="R70" s="9" t="str">
        <f>VLOOKUP(Tableau257[[#This Row],[PLACE GOUEZEC]],PointsClassement[],2,FALSE)</f>
        <v xml:space="preserve"> </v>
      </c>
      <c r="S70" s="7"/>
      <c r="T70" s="8">
        <f t="shared" ref="T70:T101" si="2">SUM(F70,H70,J70,L70,N70,P70,R70,S70)</f>
        <v>0</v>
      </c>
    </row>
    <row r="71" spans="1:20" x14ac:dyDescent="0.3">
      <c r="A71">
        <v>66</v>
      </c>
      <c r="E71" s="3" t="s">
        <v>2</v>
      </c>
      <c r="F71" s="9" t="str">
        <f>VLOOKUP(Tableau257[[#This Row],[PLACE QUIMPER]],PointsClassement[],2,FALSE)</f>
        <v xml:space="preserve"> </v>
      </c>
      <c r="G71" s="5" t="s">
        <v>2</v>
      </c>
      <c r="H71" s="9" t="str">
        <f>VLOOKUP(Tableau257[[#This Row],[PLACE RIEC]],PointsClassement[],2,FALSE)</f>
        <v xml:space="preserve"> </v>
      </c>
      <c r="I71" s="5" t="s">
        <v>2</v>
      </c>
      <c r="J71" s="9" t="str">
        <f>VLOOKUP(Tableau257[[#This Row],[PLACE QUIMPERLE]],PointsClassement[],2,FALSE)</f>
        <v xml:space="preserve"> </v>
      </c>
      <c r="K71" s="5" t="s">
        <v>2</v>
      </c>
      <c r="L71" s="9" t="str">
        <f>VLOOKUP(Tableau257[[#This Row],[PLACE ERGUE]],PointsClassement[],2,FALSE)</f>
        <v xml:space="preserve"> </v>
      </c>
      <c r="M71" s="5" t="s">
        <v>2</v>
      </c>
      <c r="N71" s="9" t="str">
        <f>VLOOKUP(Tableau257[[#This Row],[PLACE TREGUNC]],PointsClassement[],2,FALSE)</f>
        <v xml:space="preserve"> </v>
      </c>
      <c r="O71" s="5" t="s">
        <v>2</v>
      </c>
      <c r="P71" s="9" t="str">
        <f>VLOOKUP(Tableau257[[#This Row],[PLACE SCAER]],PointsClassement[],2,FALSE)</f>
        <v xml:space="preserve"> </v>
      </c>
      <c r="Q71" s="5" t="s">
        <v>2</v>
      </c>
      <c r="R71" s="9" t="str">
        <f>VLOOKUP(Tableau257[[#This Row],[PLACE GOUEZEC]],PointsClassement[],2,FALSE)</f>
        <v xml:space="preserve"> </v>
      </c>
      <c r="S71" s="7"/>
      <c r="T71" s="8">
        <f t="shared" si="2"/>
        <v>0</v>
      </c>
    </row>
    <row r="72" spans="1:20" x14ac:dyDescent="0.3">
      <c r="A72">
        <v>67</v>
      </c>
      <c r="E72" s="3" t="s">
        <v>2</v>
      </c>
      <c r="F72" s="9" t="str">
        <f>VLOOKUP(Tableau257[[#This Row],[PLACE QUIMPER]],PointsClassement[],2,FALSE)</f>
        <v xml:space="preserve"> </v>
      </c>
      <c r="G72" s="5" t="s">
        <v>2</v>
      </c>
      <c r="H72" s="9" t="str">
        <f>VLOOKUP(Tableau257[[#This Row],[PLACE RIEC]],PointsClassement[],2,FALSE)</f>
        <v xml:space="preserve"> </v>
      </c>
      <c r="I72" s="5" t="s">
        <v>2</v>
      </c>
      <c r="J72" s="9" t="str">
        <f>VLOOKUP(Tableau257[[#This Row],[PLACE QUIMPERLE]],PointsClassement[],2,FALSE)</f>
        <v xml:space="preserve"> </v>
      </c>
      <c r="K72" s="5" t="s">
        <v>2</v>
      </c>
      <c r="L72" s="9" t="str">
        <f>VLOOKUP(Tableau257[[#This Row],[PLACE ERGUE]],PointsClassement[],2,FALSE)</f>
        <v xml:space="preserve"> </v>
      </c>
      <c r="M72" s="5" t="s">
        <v>2</v>
      </c>
      <c r="N72" s="9" t="str">
        <f>VLOOKUP(Tableau257[[#This Row],[PLACE TREGUNC]],PointsClassement[],2,FALSE)</f>
        <v xml:space="preserve"> </v>
      </c>
      <c r="O72" s="5" t="s">
        <v>2</v>
      </c>
      <c r="P72" s="9" t="str">
        <f>VLOOKUP(Tableau257[[#This Row],[PLACE SCAER]],PointsClassement[],2,FALSE)</f>
        <v xml:space="preserve"> </v>
      </c>
      <c r="Q72" s="5" t="s">
        <v>2</v>
      </c>
      <c r="R72" s="9" t="str">
        <f>VLOOKUP(Tableau257[[#This Row],[PLACE GOUEZEC]],PointsClassement[],2,FALSE)</f>
        <v xml:space="preserve"> </v>
      </c>
      <c r="S72" s="7"/>
      <c r="T72" s="8">
        <f t="shared" si="2"/>
        <v>0</v>
      </c>
    </row>
    <row r="73" spans="1:20" x14ac:dyDescent="0.3">
      <c r="A73">
        <v>68</v>
      </c>
      <c r="E73" s="3" t="s">
        <v>2</v>
      </c>
      <c r="F73" s="9" t="str">
        <f>VLOOKUP(Tableau257[[#This Row],[PLACE QUIMPER]],PointsClassement[],2,FALSE)</f>
        <v xml:space="preserve"> </v>
      </c>
      <c r="G73" s="5" t="s">
        <v>2</v>
      </c>
      <c r="H73" s="9" t="str">
        <f>VLOOKUP(Tableau257[[#This Row],[PLACE RIEC]],PointsClassement[],2,FALSE)</f>
        <v xml:space="preserve"> </v>
      </c>
      <c r="I73" s="5" t="s">
        <v>2</v>
      </c>
      <c r="J73" s="9" t="str">
        <f>VLOOKUP(Tableau257[[#This Row],[PLACE QUIMPERLE]],PointsClassement[],2,FALSE)</f>
        <v xml:space="preserve"> </v>
      </c>
      <c r="K73" s="5" t="s">
        <v>2</v>
      </c>
      <c r="L73" s="9" t="str">
        <f>VLOOKUP(Tableau257[[#This Row],[PLACE ERGUE]],PointsClassement[],2,FALSE)</f>
        <v xml:space="preserve"> </v>
      </c>
      <c r="M73" s="5" t="s">
        <v>2</v>
      </c>
      <c r="N73" s="9" t="str">
        <f>VLOOKUP(Tableau257[[#This Row],[PLACE TREGUNC]],PointsClassement[],2,FALSE)</f>
        <v xml:space="preserve"> </v>
      </c>
      <c r="O73" s="5" t="s">
        <v>2</v>
      </c>
      <c r="P73" s="9" t="str">
        <f>VLOOKUP(Tableau257[[#This Row],[PLACE SCAER]],PointsClassement[],2,FALSE)</f>
        <v xml:space="preserve"> </v>
      </c>
      <c r="Q73" s="5" t="s">
        <v>2</v>
      </c>
      <c r="R73" s="9" t="str">
        <f>VLOOKUP(Tableau257[[#This Row],[PLACE GOUEZEC]],PointsClassement[],2,FALSE)</f>
        <v xml:space="preserve"> </v>
      </c>
      <c r="S73" s="7"/>
      <c r="T73" s="8">
        <f t="shared" si="2"/>
        <v>0</v>
      </c>
    </row>
    <row r="74" spans="1:20" x14ac:dyDescent="0.3">
      <c r="A74">
        <v>69</v>
      </c>
      <c r="E74" s="3" t="s">
        <v>2</v>
      </c>
      <c r="F74" s="9" t="str">
        <f>VLOOKUP(Tableau257[[#This Row],[PLACE QUIMPER]],PointsClassement[],2,FALSE)</f>
        <v xml:space="preserve"> </v>
      </c>
      <c r="G74" s="5" t="s">
        <v>2</v>
      </c>
      <c r="H74" s="9" t="str">
        <f>VLOOKUP(Tableau257[[#This Row],[PLACE RIEC]],PointsClassement[],2,FALSE)</f>
        <v xml:space="preserve"> </v>
      </c>
      <c r="I74" s="5" t="s">
        <v>2</v>
      </c>
      <c r="J74" s="9" t="str">
        <f>VLOOKUP(Tableau257[[#This Row],[PLACE QUIMPERLE]],PointsClassement[],2,FALSE)</f>
        <v xml:space="preserve"> </v>
      </c>
      <c r="K74" s="5" t="s">
        <v>2</v>
      </c>
      <c r="L74" s="9" t="str">
        <f>VLOOKUP(Tableau257[[#This Row],[PLACE ERGUE]],PointsClassement[],2,FALSE)</f>
        <v xml:space="preserve"> </v>
      </c>
      <c r="M74" s="5" t="s">
        <v>2</v>
      </c>
      <c r="N74" s="9" t="str">
        <f>VLOOKUP(Tableau257[[#This Row],[PLACE TREGUNC]],PointsClassement[],2,FALSE)</f>
        <v xml:space="preserve"> </v>
      </c>
      <c r="O74" s="5" t="s">
        <v>2</v>
      </c>
      <c r="P74" s="9" t="str">
        <f>VLOOKUP(Tableau257[[#This Row],[PLACE SCAER]],PointsClassement[],2,FALSE)</f>
        <v xml:space="preserve"> </v>
      </c>
      <c r="Q74" s="5" t="s">
        <v>2</v>
      </c>
      <c r="R74" s="9" t="str">
        <f>VLOOKUP(Tableau257[[#This Row],[PLACE GOUEZEC]],PointsClassement[],2,FALSE)</f>
        <v xml:space="preserve"> </v>
      </c>
      <c r="S74" s="7"/>
      <c r="T74" s="8">
        <f t="shared" si="2"/>
        <v>0</v>
      </c>
    </row>
    <row r="75" spans="1:20" x14ac:dyDescent="0.3">
      <c r="A75">
        <v>70</v>
      </c>
      <c r="E75" s="3" t="s">
        <v>2</v>
      </c>
      <c r="F75" s="9" t="str">
        <f>VLOOKUP(Tableau257[[#This Row],[PLACE QUIMPER]],PointsClassement[],2,FALSE)</f>
        <v xml:space="preserve"> </v>
      </c>
      <c r="G75" s="5" t="s">
        <v>2</v>
      </c>
      <c r="H75" s="9" t="str">
        <f>VLOOKUP(Tableau257[[#This Row],[PLACE RIEC]],PointsClassement[],2,FALSE)</f>
        <v xml:space="preserve"> </v>
      </c>
      <c r="I75" s="5" t="s">
        <v>2</v>
      </c>
      <c r="J75" s="9" t="str">
        <f>VLOOKUP(Tableau257[[#This Row],[PLACE QUIMPERLE]],PointsClassement[],2,FALSE)</f>
        <v xml:space="preserve"> </v>
      </c>
      <c r="K75" s="5" t="s">
        <v>2</v>
      </c>
      <c r="L75" s="9" t="str">
        <f>VLOOKUP(Tableau257[[#This Row],[PLACE ERGUE]],PointsClassement[],2,FALSE)</f>
        <v xml:space="preserve"> </v>
      </c>
      <c r="M75" s="5" t="s">
        <v>2</v>
      </c>
      <c r="N75" s="9" t="str">
        <f>VLOOKUP(Tableau257[[#This Row],[PLACE TREGUNC]],PointsClassement[],2,FALSE)</f>
        <v xml:space="preserve"> </v>
      </c>
      <c r="O75" s="5" t="s">
        <v>2</v>
      </c>
      <c r="P75" s="9" t="str">
        <f>VLOOKUP(Tableau257[[#This Row],[PLACE SCAER]],PointsClassement[],2,FALSE)</f>
        <v xml:space="preserve"> </v>
      </c>
      <c r="Q75" s="5" t="s">
        <v>2</v>
      </c>
      <c r="R75" s="9" t="str">
        <f>VLOOKUP(Tableau257[[#This Row],[PLACE GOUEZEC]],PointsClassement[],2,FALSE)</f>
        <v xml:space="preserve"> </v>
      </c>
      <c r="S75" s="7"/>
      <c r="T75" s="8">
        <f t="shared" si="2"/>
        <v>0</v>
      </c>
    </row>
    <row r="76" spans="1:20" x14ac:dyDescent="0.3">
      <c r="A76">
        <v>71</v>
      </c>
      <c r="E76" s="3" t="s">
        <v>2</v>
      </c>
      <c r="F76" s="9" t="str">
        <f>VLOOKUP(Tableau257[[#This Row],[PLACE QUIMPER]],PointsClassement[],2,FALSE)</f>
        <v xml:space="preserve"> </v>
      </c>
      <c r="G76" s="5" t="s">
        <v>2</v>
      </c>
      <c r="H76" s="9" t="str">
        <f>VLOOKUP(Tableau257[[#This Row],[PLACE RIEC]],PointsClassement[],2,FALSE)</f>
        <v xml:space="preserve"> </v>
      </c>
      <c r="I76" s="5" t="s">
        <v>2</v>
      </c>
      <c r="J76" s="9" t="str">
        <f>VLOOKUP(Tableau257[[#This Row],[PLACE QUIMPERLE]],PointsClassement[],2,FALSE)</f>
        <v xml:space="preserve"> </v>
      </c>
      <c r="K76" s="5" t="s">
        <v>2</v>
      </c>
      <c r="L76" s="9" t="str">
        <f>VLOOKUP(Tableau257[[#This Row],[PLACE ERGUE]],PointsClassement[],2,FALSE)</f>
        <v xml:space="preserve"> </v>
      </c>
      <c r="M76" s="5" t="s">
        <v>2</v>
      </c>
      <c r="N76" s="9" t="str">
        <f>VLOOKUP(Tableau257[[#This Row],[PLACE TREGUNC]],PointsClassement[],2,FALSE)</f>
        <v xml:space="preserve"> </v>
      </c>
      <c r="O76" s="5" t="s">
        <v>2</v>
      </c>
      <c r="P76" s="9" t="str">
        <f>VLOOKUP(Tableau257[[#This Row],[PLACE SCAER]],PointsClassement[],2,FALSE)</f>
        <v xml:space="preserve"> </v>
      </c>
      <c r="Q76" s="5" t="s">
        <v>2</v>
      </c>
      <c r="R76" s="9" t="str">
        <f>VLOOKUP(Tableau257[[#This Row],[PLACE GOUEZEC]],PointsClassement[],2,FALSE)</f>
        <v xml:space="preserve"> </v>
      </c>
      <c r="S76" s="7"/>
      <c r="T76" s="8">
        <f t="shared" si="2"/>
        <v>0</v>
      </c>
    </row>
    <row r="77" spans="1:20" x14ac:dyDescent="0.3">
      <c r="A77">
        <v>72</v>
      </c>
      <c r="E77" s="3" t="s">
        <v>2</v>
      </c>
      <c r="F77" s="9" t="str">
        <f>VLOOKUP(Tableau257[[#This Row],[PLACE QUIMPER]],PointsClassement[],2,FALSE)</f>
        <v xml:space="preserve"> </v>
      </c>
      <c r="G77" s="5" t="s">
        <v>2</v>
      </c>
      <c r="H77" s="9" t="str">
        <f>VLOOKUP(Tableau257[[#This Row],[PLACE RIEC]],PointsClassement[],2,FALSE)</f>
        <v xml:space="preserve"> </v>
      </c>
      <c r="I77" s="5" t="s">
        <v>2</v>
      </c>
      <c r="J77" s="9" t="str">
        <f>VLOOKUP(Tableau257[[#This Row],[PLACE QUIMPERLE]],PointsClassement[],2,FALSE)</f>
        <v xml:space="preserve"> </v>
      </c>
      <c r="K77" s="5" t="s">
        <v>2</v>
      </c>
      <c r="L77" s="9" t="str">
        <f>VLOOKUP(Tableau257[[#This Row],[PLACE ERGUE]],PointsClassement[],2,FALSE)</f>
        <v xml:space="preserve"> </v>
      </c>
      <c r="M77" s="5" t="s">
        <v>2</v>
      </c>
      <c r="N77" s="9" t="str">
        <f>VLOOKUP(Tableau257[[#This Row],[PLACE TREGUNC]],PointsClassement[],2,FALSE)</f>
        <v xml:space="preserve"> </v>
      </c>
      <c r="O77" s="5" t="s">
        <v>2</v>
      </c>
      <c r="P77" s="9" t="str">
        <f>VLOOKUP(Tableau257[[#This Row],[PLACE SCAER]],PointsClassement[],2,FALSE)</f>
        <v xml:space="preserve"> </v>
      </c>
      <c r="Q77" s="5" t="s">
        <v>2</v>
      </c>
      <c r="R77" s="9" t="str">
        <f>VLOOKUP(Tableau257[[#This Row],[PLACE GOUEZEC]],PointsClassement[],2,FALSE)</f>
        <v xml:space="preserve"> </v>
      </c>
      <c r="S77" s="7"/>
      <c r="T77" s="8">
        <f t="shared" si="2"/>
        <v>0</v>
      </c>
    </row>
    <row r="78" spans="1:20" x14ac:dyDescent="0.3">
      <c r="A78">
        <v>73</v>
      </c>
      <c r="E78" s="3" t="s">
        <v>2</v>
      </c>
      <c r="F78" s="9" t="str">
        <f>VLOOKUP(Tableau257[[#This Row],[PLACE QUIMPER]],PointsClassement[],2,FALSE)</f>
        <v xml:space="preserve"> </v>
      </c>
      <c r="G78" s="5" t="s">
        <v>2</v>
      </c>
      <c r="H78" s="9" t="str">
        <f>VLOOKUP(Tableau257[[#This Row],[PLACE RIEC]],PointsClassement[],2,FALSE)</f>
        <v xml:space="preserve"> </v>
      </c>
      <c r="I78" s="5" t="s">
        <v>2</v>
      </c>
      <c r="J78" s="9" t="str">
        <f>VLOOKUP(Tableau257[[#This Row],[PLACE QUIMPERLE]],PointsClassement[],2,FALSE)</f>
        <v xml:space="preserve"> </v>
      </c>
      <c r="K78" s="5" t="s">
        <v>2</v>
      </c>
      <c r="L78" s="9" t="str">
        <f>VLOOKUP(Tableau257[[#This Row],[PLACE ERGUE]],PointsClassement[],2,FALSE)</f>
        <v xml:space="preserve"> </v>
      </c>
      <c r="M78" s="5" t="s">
        <v>2</v>
      </c>
      <c r="N78" s="9" t="str">
        <f>VLOOKUP(Tableau257[[#This Row],[PLACE TREGUNC]],PointsClassement[],2,FALSE)</f>
        <v xml:space="preserve"> </v>
      </c>
      <c r="O78" s="5" t="s">
        <v>2</v>
      </c>
      <c r="P78" s="9" t="str">
        <f>VLOOKUP(Tableau257[[#This Row],[PLACE SCAER]],PointsClassement[],2,FALSE)</f>
        <v xml:space="preserve"> </v>
      </c>
      <c r="Q78" s="5" t="s">
        <v>2</v>
      </c>
      <c r="R78" s="9" t="str">
        <f>VLOOKUP(Tableau257[[#This Row],[PLACE GOUEZEC]],PointsClassement[],2,FALSE)</f>
        <v xml:space="preserve"> </v>
      </c>
      <c r="S78" s="7"/>
      <c r="T78" s="8">
        <f t="shared" si="2"/>
        <v>0</v>
      </c>
    </row>
    <row r="79" spans="1:20" x14ac:dyDescent="0.3">
      <c r="A79">
        <v>74</v>
      </c>
      <c r="E79" s="3" t="s">
        <v>2</v>
      </c>
      <c r="F79" s="9" t="str">
        <f>VLOOKUP(Tableau257[[#This Row],[PLACE QUIMPER]],PointsClassement[],2,FALSE)</f>
        <v xml:space="preserve"> </v>
      </c>
      <c r="G79" s="5" t="s">
        <v>2</v>
      </c>
      <c r="H79" s="9" t="str">
        <f>VLOOKUP(Tableau257[[#This Row],[PLACE RIEC]],PointsClassement[],2,FALSE)</f>
        <v xml:space="preserve"> </v>
      </c>
      <c r="I79" s="5" t="s">
        <v>2</v>
      </c>
      <c r="J79" s="9" t="str">
        <f>VLOOKUP(Tableau257[[#This Row],[PLACE QUIMPERLE]],PointsClassement[],2,FALSE)</f>
        <v xml:space="preserve"> </v>
      </c>
      <c r="K79" s="5" t="s">
        <v>2</v>
      </c>
      <c r="L79" s="9" t="str">
        <f>VLOOKUP(Tableau257[[#This Row],[PLACE ERGUE]],PointsClassement[],2,FALSE)</f>
        <v xml:space="preserve"> </v>
      </c>
      <c r="M79" s="5" t="s">
        <v>2</v>
      </c>
      <c r="N79" s="9" t="str">
        <f>VLOOKUP(Tableau257[[#This Row],[PLACE TREGUNC]],PointsClassement[],2,FALSE)</f>
        <v xml:space="preserve"> </v>
      </c>
      <c r="O79" s="5" t="s">
        <v>2</v>
      </c>
      <c r="P79" s="9" t="str">
        <f>VLOOKUP(Tableau257[[#This Row],[PLACE SCAER]],PointsClassement[],2,FALSE)</f>
        <v xml:space="preserve"> </v>
      </c>
      <c r="Q79" s="5" t="s">
        <v>2</v>
      </c>
      <c r="R79" s="9" t="str">
        <f>VLOOKUP(Tableau257[[#This Row],[PLACE GOUEZEC]],PointsClassement[],2,FALSE)</f>
        <v xml:space="preserve"> </v>
      </c>
      <c r="S79" s="7"/>
      <c r="T79" s="8">
        <f t="shared" si="2"/>
        <v>0</v>
      </c>
    </row>
    <row r="80" spans="1:20" x14ac:dyDescent="0.3">
      <c r="A80">
        <v>75</v>
      </c>
      <c r="E80" s="3" t="s">
        <v>2</v>
      </c>
      <c r="F80" s="9" t="str">
        <f>VLOOKUP(Tableau257[[#This Row],[PLACE QUIMPER]],PointsClassement[],2,FALSE)</f>
        <v xml:space="preserve"> </v>
      </c>
      <c r="G80" s="5" t="s">
        <v>2</v>
      </c>
      <c r="H80" s="9" t="str">
        <f>VLOOKUP(Tableau257[[#This Row],[PLACE RIEC]],PointsClassement[],2,FALSE)</f>
        <v xml:space="preserve"> </v>
      </c>
      <c r="I80" s="5" t="s">
        <v>2</v>
      </c>
      <c r="J80" s="9" t="str">
        <f>VLOOKUP(Tableau257[[#This Row],[PLACE QUIMPERLE]],PointsClassement[],2,FALSE)</f>
        <v xml:space="preserve"> </v>
      </c>
      <c r="K80" s="5" t="s">
        <v>2</v>
      </c>
      <c r="L80" s="9" t="str">
        <f>VLOOKUP(Tableau257[[#This Row],[PLACE ERGUE]],PointsClassement[],2,FALSE)</f>
        <v xml:space="preserve"> </v>
      </c>
      <c r="M80" s="5" t="s">
        <v>2</v>
      </c>
      <c r="N80" s="9" t="str">
        <f>VLOOKUP(Tableau257[[#This Row],[PLACE TREGUNC]],PointsClassement[],2,FALSE)</f>
        <v xml:space="preserve"> </v>
      </c>
      <c r="O80" s="5" t="s">
        <v>2</v>
      </c>
      <c r="P80" s="9" t="str">
        <f>VLOOKUP(Tableau257[[#This Row],[PLACE SCAER]],PointsClassement[],2,FALSE)</f>
        <v xml:space="preserve"> </v>
      </c>
      <c r="Q80" s="5" t="s">
        <v>2</v>
      </c>
      <c r="R80" s="9" t="str">
        <f>VLOOKUP(Tableau257[[#This Row],[PLACE GOUEZEC]],PointsClassement[],2,FALSE)</f>
        <v xml:space="preserve"> </v>
      </c>
      <c r="S80" s="7"/>
      <c r="T80" s="8">
        <f t="shared" si="2"/>
        <v>0</v>
      </c>
    </row>
    <row r="81" spans="1:20" x14ac:dyDescent="0.3">
      <c r="A81">
        <v>76</v>
      </c>
      <c r="E81" s="3" t="s">
        <v>2</v>
      </c>
      <c r="F81" s="9" t="str">
        <f>VLOOKUP(Tableau257[[#This Row],[PLACE QUIMPER]],PointsClassement[],2,FALSE)</f>
        <v xml:space="preserve"> </v>
      </c>
      <c r="G81" s="5" t="s">
        <v>2</v>
      </c>
      <c r="H81" s="9" t="str">
        <f>VLOOKUP(Tableau257[[#This Row],[PLACE RIEC]],PointsClassement[],2,FALSE)</f>
        <v xml:space="preserve"> </v>
      </c>
      <c r="I81" s="5" t="s">
        <v>2</v>
      </c>
      <c r="J81" s="9" t="str">
        <f>VLOOKUP(Tableau257[[#This Row],[PLACE QUIMPERLE]],PointsClassement[],2,FALSE)</f>
        <v xml:space="preserve"> </v>
      </c>
      <c r="K81" s="5" t="s">
        <v>2</v>
      </c>
      <c r="L81" s="9" t="str">
        <f>VLOOKUP(Tableau257[[#This Row],[PLACE ERGUE]],PointsClassement[],2,FALSE)</f>
        <v xml:space="preserve"> </v>
      </c>
      <c r="M81" s="5" t="s">
        <v>2</v>
      </c>
      <c r="N81" s="9" t="str">
        <f>VLOOKUP(Tableau257[[#This Row],[PLACE TREGUNC]],PointsClassement[],2,FALSE)</f>
        <v xml:space="preserve"> </v>
      </c>
      <c r="O81" s="5" t="s">
        <v>2</v>
      </c>
      <c r="P81" s="9" t="str">
        <f>VLOOKUP(Tableau257[[#This Row],[PLACE SCAER]],PointsClassement[],2,FALSE)</f>
        <v xml:space="preserve"> </v>
      </c>
      <c r="Q81" s="5" t="s">
        <v>2</v>
      </c>
      <c r="R81" s="9" t="str">
        <f>VLOOKUP(Tableau257[[#This Row],[PLACE GOUEZEC]],PointsClassement[],2,FALSE)</f>
        <v xml:space="preserve"> </v>
      </c>
      <c r="S81" s="7"/>
      <c r="T81" s="8">
        <f t="shared" si="2"/>
        <v>0</v>
      </c>
    </row>
    <row r="82" spans="1:20" x14ac:dyDescent="0.3">
      <c r="A82">
        <v>77</v>
      </c>
      <c r="E82" s="3" t="s">
        <v>2</v>
      </c>
      <c r="F82" s="9" t="str">
        <f>VLOOKUP(Tableau257[[#This Row],[PLACE QUIMPER]],PointsClassement[],2,FALSE)</f>
        <v xml:space="preserve"> </v>
      </c>
      <c r="G82" s="5" t="s">
        <v>2</v>
      </c>
      <c r="H82" s="9" t="str">
        <f>VLOOKUP(Tableau257[[#This Row],[PLACE RIEC]],PointsClassement[],2,FALSE)</f>
        <v xml:space="preserve"> </v>
      </c>
      <c r="I82" s="5" t="s">
        <v>2</v>
      </c>
      <c r="J82" s="9" t="str">
        <f>VLOOKUP(Tableau257[[#This Row],[PLACE QUIMPERLE]],PointsClassement[],2,FALSE)</f>
        <v xml:space="preserve"> </v>
      </c>
      <c r="K82" s="5" t="s">
        <v>2</v>
      </c>
      <c r="L82" s="9" t="str">
        <f>VLOOKUP(Tableau257[[#This Row],[PLACE ERGUE]],PointsClassement[],2,FALSE)</f>
        <v xml:space="preserve"> </v>
      </c>
      <c r="M82" s="5" t="s">
        <v>2</v>
      </c>
      <c r="N82" s="9" t="str">
        <f>VLOOKUP(Tableau257[[#This Row],[PLACE TREGUNC]],PointsClassement[],2,FALSE)</f>
        <v xml:space="preserve"> </v>
      </c>
      <c r="O82" s="5" t="s">
        <v>2</v>
      </c>
      <c r="P82" s="9" t="str">
        <f>VLOOKUP(Tableau257[[#This Row],[PLACE SCAER]],PointsClassement[],2,FALSE)</f>
        <v xml:space="preserve"> </v>
      </c>
      <c r="Q82" s="5" t="s">
        <v>2</v>
      </c>
      <c r="R82" s="9" t="str">
        <f>VLOOKUP(Tableau257[[#This Row],[PLACE GOUEZEC]],PointsClassement[],2,FALSE)</f>
        <v xml:space="preserve"> </v>
      </c>
      <c r="S82" s="7"/>
      <c r="T82" s="8">
        <f t="shared" si="2"/>
        <v>0</v>
      </c>
    </row>
    <row r="83" spans="1:20" x14ac:dyDescent="0.3">
      <c r="A83">
        <v>78</v>
      </c>
      <c r="E83" s="3" t="s">
        <v>2</v>
      </c>
      <c r="F83" s="9" t="str">
        <f>VLOOKUP(Tableau257[[#This Row],[PLACE QUIMPER]],PointsClassement[],2,FALSE)</f>
        <v xml:space="preserve"> </v>
      </c>
      <c r="G83" s="5" t="s">
        <v>2</v>
      </c>
      <c r="H83" s="9" t="str">
        <f>VLOOKUP(Tableau257[[#This Row],[PLACE RIEC]],PointsClassement[],2,FALSE)</f>
        <v xml:space="preserve"> </v>
      </c>
      <c r="I83" s="5" t="s">
        <v>2</v>
      </c>
      <c r="J83" s="9" t="str">
        <f>VLOOKUP(Tableau257[[#This Row],[PLACE QUIMPERLE]],PointsClassement[],2,FALSE)</f>
        <v xml:space="preserve"> </v>
      </c>
      <c r="K83" s="5" t="s">
        <v>2</v>
      </c>
      <c r="L83" s="9" t="str">
        <f>VLOOKUP(Tableau257[[#This Row],[PLACE ERGUE]],PointsClassement[],2,FALSE)</f>
        <v xml:space="preserve"> </v>
      </c>
      <c r="M83" s="5" t="s">
        <v>2</v>
      </c>
      <c r="N83" s="9" t="str">
        <f>VLOOKUP(Tableau257[[#This Row],[PLACE TREGUNC]],PointsClassement[],2,FALSE)</f>
        <v xml:space="preserve"> </v>
      </c>
      <c r="O83" s="5" t="s">
        <v>2</v>
      </c>
      <c r="P83" s="9" t="str">
        <f>VLOOKUP(Tableau257[[#This Row],[PLACE SCAER]],PointsClassement[],2,FALSE)</f>
        <v xml:space="preserve"> </v>
      </c>
      <c r="Q83" s="5" t="s">
        <v>2</v>
      </c>
      <c r="R83" s="9" t="str">
        <f>VLOOKUP(Tableau257[[#This Row],[PLACE GOUEZEC]],PointsClassement[],2,FALSE)</f>
        <v xml:space="preserve"> </v>
      </c>
      <c r="S83" s="7"/>
      <c r="T83" s="8">
        <f t="shared" si="2"/>
        <v>0</v>
      </c>
    </row>
    <row r="84" spans="1:20" x14ac:dyDescent="0.3">
      <c r="A84">
        <v>79</v>
      </c>
      <c r="E84" s="3" t="s">
        <v>2</v>
      </c>
      <c r="F84" s="9" t="str">
        <f>VLOOKUP(Tableau257[[#This Row],[PLACE QUIMPER]],PointsClassement[],2,FALSE)</f>
        <v xml:space="preserve"> </v>
      </c>
      <c r="G84" s="5" t="s">
        <v>2</v>
      </c>
      <c r="H84" s="9" t="str">
        <f>VLOOKUP(Tableau257[[#This Row],[PLACE RIEC]],PointsClassement[],2,FALSE)</f>
        <v xml:space="preserve"> </v>
      </c>
      <c r="I84" s="5" t="s">
        <v>2</v>
      </c>
      <c r="J84" s="9" t="str">
        <f>VLOOKUP(Tableau257[[#This Row],[PLACE QUIMPERLE]],PointsClassement[],2,FALSE)</f>
        <v xml:space="preserve"> </v>
      </c>
      <c r="K84" s="5" t="s">
        <v>2</v>
      </c>
      <c r="L84" s="9" t="str">
        <f>VLOOKUP(Tableau257[[#This Row],[PLACE ERGUE]],PointsClassement[],2,FALSE)</f>
        <v xml:space="preserve"> </v>
      </c>
      <c r="M84" s="5" t="s">
        <v>2</v>
      </c>
      <c r="N84" s="9" t="str">
        <f>VLOOKUP(Tableau257[[#This Row],[PLACE TREGUNC]],PointsClassement[],2,FALSE)</f>
        <v xml:space="preserve"> </v>
      </c>
      <c r="O84" s="5" t="s">
        <v>2</v>
      </c>
      <c r="P84" s="9" t="str">
        <f>VLOOKUP(Tableau257[[#This Row],[PLACE SCAER]],PointsClassement[],2,FALSE)</f>
        <v xml:space="preserve"> </v>
      </c>
      <c r="Q84" s="5" t="s">
        <v>2</v>
      </c>
      <c r="R84" s="9" t="str">
        <f>VLOOKUP(Tableau257[[#This Row],[PLACE GOUEZEC]],PointsClassement[],2,FALSE)</f>
        <v xml:space="preserve"> </v>
      </c>
      <c r="S84" s="7"/>
      <c r="T84" s="8">
        <f t="shared" si="2"/>
        <v>0</v>
      </c>
    </row>
    <row r="85" spans="1:20" x14ac:dyDescent="0.3">
      <c r="A85">
        <v>80</v>
      </c>
      <c r="E85" s="3" t="s">
        <v>2</v>
      </c>
      <c r="F85" s="9" t="str">
        <f>VLOOKUP(Tableau257[[#This Row],[PLACE QUIMPER]],PointsClassement[],2,FALSE)</f>
        <v xml:space="preserve"> </v>
      </c>
      <c r="G85" s="5" t="s">
        <v>2</v>
      </c>
      <c r="H85" s="9" t="str">
        <f>VLOOKUP(Tableau257[[#This Row],[PLACE RIEC]],PointsClassement[],2,FALSE)</f>
        <v xml:space="preserve"> </v>
      </c>
      <c r="I85" s="5" t="s">
        <v>2</v>
      </c>
      <c r="J85" s="9" t="str">
        <f>VLOOKUP(Tableau257[[#This Row],[PLACE QUIMPERLE]],PointsClassement[],2,FALSE)</f>
        <v xml:space="preserve"> </v>
      </c>
      <c r="K85" s="5" t="s">
        <v>2</v>
      </c>
      <c r="L85" s="9" t="str">
        <f>VLOOKUP(Tableau257[[#This Row],[PLACE ERGUE]],PointsClassement[],2,FALSE)</f>
        <v xml:space="preserve"> </v>
      </c>
      <c r="M85" s="5" t="s">
        <v>2</v>
      </c>
      <c r="N85" s="9" t="str">
        <f>VLOOKUP(Tableau257[[#This Row],[PLACE TREGUNC]],PointsClassement[],2,FALSE)</f>
        <v xml:space="preserve"> </v>
      </c>
      <c r="O85" s="5" t="s">
        <v>2</v>
      </c>
      <c r="P85" s="9" t="str">
        <f>VLOOKUP(Tableau257[[#This Row],[PLACE SCAER]],PointsClassement[],2,FALSE)</f>
        <v xml:space="preserve"> </v>
      </c>
      <c r="Q85" s="5" t="s">
        <v>2</v>
      </c>
      <c r="R85" s="9" t="str">
        <f>VLOOKUP(Tableau257[[#This Row],[PLACE GOUEZEC]],PointsClassement[],2,FALSE)</f>
        <v xml:space="preserve"> </v>
      </c>
      <c r="S85" s="7"/>
      <c r="T85" s="8">
        <f t="shared" si="2"/>
        <v>0</v>
      </c>
    </row>
    <row r="86" spans="1:20" x14ac:dyDescent="0.3">
      <c r="A86">
        <v>81</v>
      </c>
      <c r="E86" s="3" t="s">
        <v>2</v>
      </c>
      <c r="F86" s="9" t="str">
        <f>VLOOKUP(Tableau257[[#This Row],[PLACE QUIMPER]],PointsClassement[],2,FALSE)</f>
        <v xml:space="preserve"> </v>
      </c>
      <c r="G86" s="5" t="s">
        <v>2</v>
      </c>
      <c r="H86" s="9" t="str">
        <f>VLOOKUP(Tableau257[[#This Row],[PLACE RIEC]],PointsClassement[],2,FALSE)</f>
        <v xml:space="preserve"> </v>
      </c>
      <c r="I86" s="5" t="s">
        <v>2</v>
      </c>
      <c r="J86" s="9" t="str">
        <f>VLOOKUP(Tableau257[[#This Row],[PLACE QUIMPERLE]],PointsClassement[],2,FALSE)</f>
        <v xml:space="preserve"> </v>
      </c>
      <c r="K86" s="5" t="s">
        <v>2</v>
      </c>
      <c r="L86" s="9" t="str">
        <f>VLOOKUP(Tableau257[[#This Row],[PLACE ERGUE]],PointsClassement[],2,FALSE)</f>
        <v xml:space="preserve"> </v>
      </c>
      <c r="M86" s="5" t="s">
        <v>2</v>
      </c>
      <c r="N86" s="9" t="str">
        <f>VLOOKUP(Tableau257[[#This Row],[PLACE TREGUNC]],PointsClassement[],2,FALSE)</f>
        <v xml:space="preserve"> </v>
      </c>
      <c r="O86" s="5" t="s">
        <v>2</v>
      </c>
      <c r="P86" s="9" t="str">
        <f>VLOOKUP(Tableau257[[#This Row],[PLACE SCAER]],PointsClassement[],2,FALSE)</f>
        <v xml:space="preserve"> </v>
      </c>
      <c r="Q86" s="5" t="s">
        <v>2</v>
      </c>
      <c r="R86" s="9" t="str">
        <f>VLOOKUP(Tableau257[[#This Row],[PLACE GOUEZEC]],PointsClassement[],2,FALSE)</f>
        <v xml:space="preserve"> </v>
      </c>
      <c r="S86" s="7"/>
      <c r="T86" s="8">
        <f t="shared" si="2"/>
        <v>0</v>
      </c>
    </row>
    <row r="87" spans="1:20" x14ac:dyDescent="0.3">
      <c r="A87">
        <v>82</v>
      </c>
      <c r="E87" s="3" t="s">
        <v>2</v>
      </c>
      <c r="F87" s="9" t="str">
        <f>VLOOKUP(Tableau257[[#This Row],[PLACE QUIMPER]],PointsClassement[],2,FALSE)</f>
        <v xml:space="preserve"> </v>
      </c>
      <c r="G87" s="5" t="s">
        <v>2</v>
      </c>
      <c r="H87" s="9" t="str">
        <f>VLOOKUP(Tableau257[[#This Row],[PLACE RIEC]],PointsClassement[],2,FALSE)</f>
        <v xml:space="preserve"> </v>
      </c>
      <c r="I87" s="5" t="s">
        <v>2</v>
      </c>
      <c r="J87" s="9" t="str">
        <f>VLOOKUP(Tableau257[[#This Row],[PLACE QUIMPERLE]],PointsClassement[],2,FALSE)</f>
        <v xml:space="preserve"> </v>
      </c>
      <c r="K87" s="5" t="s">
        <v>2</v>
      </c>
      <c r="L87" s="9" t="str">
        <f>VLOOKUP(Tableau257[[#This Row],[PLACE ERGUE]],PointsClassement[],2,FALSE)</f>
        <v xml:space="preserve"> </v>
      </c>
      <c r="M87" s="5" t="s">
        <v>2</v>
      </c>
      <c r="N87" s="9" t="str">
        <f>VLOOKUP(Tableau257[[#This Row],[PLACE TREGUNC]],PointsClassement[],2,FALSE)</f>
        <v xml:space="preserve"> </v>
      </c>
      <c r="O87" s="5" t="s">
        <v>2</v>
      </c>
      <c r="P87" s="9" t="str">
        <f>VLOOKUP(Tableau257[[#This Row],[PLACE SCAER]],PointsClassement[],2,FALSE)</f>
        <v xml:space="preserve"> </v>
      </c>
      <c r="Q87" s="5" t="s">
        <v>2</v>
      </c>
      <c r="R87" s="9" t="str">
        <f>VLOOKUP(Tableau257[[#This Row],[PLACE GOUEZEC]],PointsClassement[],2,FALSE)</f>
        <v xml:space="preserve"> </v>
      </c>
      <c r="S87" s="7"/>
      <c r="T87" s="8">
        <f t="shared" si="2"/>
        <v>0</v>
      </c>
    </row>
    <row r="88" spans="1:20" x14ac:dyDescent="0.3">
      <c r="A88">
        <v>83</v>
      </c>
      <c r="E88" s="3" t="s">
        <v>2</v>
      </c>
      <c r="F88" s="9" t="str">
        <f>VLOOKUP(Tableau257[[#This Row],[PLACE QUIMPER]],PointsClassement[],2,FALSE)</f>
        <v xml:space="preserve"> </v>
      </c>
      <c r="G88" s="5" t="s">
        <v>2</v>
      </c>
      <c r="H88" s="9" t="str">
        <f>VLOOKUP(Tableau257[[#This Row],[PLACE RIEC]],PointsClassement[],2,FALSE)</f>
        <v xml:space="preserve"> </v>
      </c>
      <c r="I88" s="5" t="s">
        <v>2</v>
      </c>
      <c r="J88" s="9" t="str">
        <f>VLOOKUP(Tableau257[[#This Row],[PLACE QUIMPERLE]],PointsClassement[],2,FALSE)</f>
        <v xml:space="preserve"> </v>
      </c>
      <c r="K88" s="5" t="s">
        <v>2</v>
      </c>
      <c r="L88" s="9" t="str">
        <f>VLOOKUP(Tableau257[[#This Row],[PLACE ERGUE]],PointsClassement[],2,FALSE)</f>
        <v xml:space="preserve"> </v>
      </c>
      <c r="M88" s="5" t="s">
        <v>2</v>
      </c>
      <c r="N88" s="9" t="str">
        <f>VLOOKUP(Tableau257[[#This Row],[PLACE TREGUNC]],PointsClassement[],2,FALSE)</f>
        <v xml:space="preserve"> </v>
      </c>
      <c r="O88" s="5" t="s">
        <v>2</v>
      </c>
      <c r="P88" s="9" t="str">
        <f>VLOOKUP(Tableau257[[#This Row],[PLACE SCAER]],PointsClassement[],2,FALSE)</f>
        <v xml:space="preserve"> </v>
      </c>
      <c r="Q88" s="5" t="s">
        <v>2</v>
      </c>
      <c r="R88" s="9" t="str">
        <f>VLOOKUP(Tableau257[[#This Row],[PLACE GOUEZEC]],PointsClassement[],2,FALSE)</f>
        <v xml:space="preserve"> </v>
      </c>
      <c r="S88" s="7"/>
      <c r="T88" s="8">
        <f t="shared" si="2"/>
        <v>0</v>
      </c>
    </row>
    <row r="89" spans="1:20" x14ac:dyDescent="0.3">
      <c r="A89">
        <v>84</v>
      </c>
      <c r="E89" s="3" t="s">
        <v>2</v>
      </c>
      <c r="F89" s="9" t="str">
        <f>VLOOKUP(Tableau257[[#This Row],[PLACE QUIMPER]],PointsClassement[],2,FALSE)</f>
        <v xml:space="preserve"> </v>
      </c>
      <c r="G89" s="5" t="s">
        <v>2</v>
      </c>
      <c r="H89" s="9" t="str">
        <f>VLOOKUP(Tableau257[[#This Row],[PLACE RIEC]],PointsClassement[],2,FALSE)</f>
        <v xml:space="preserve"> </v>
      </c>
      <c r="I89" s="5" t="s">
        <v>2</v>
      </c>
      <c r="J89" s="9" t="str">
        <f>VLOOKUP(Tableau257[[#This Row],[PLACE QUIMPERLE]],PointsClassement[],2,FALSE)</f>
        <v xml:space="preserve"> </v>
      </c>
      <c r="K89" s="5" t="s">
        <v>2</v>
      </c>
      <c r="L89" s="9" t="str">
        <f>VLOOKUP(Tableau257[[#This Row],[PLACE ERGUE]],PointsClassement[],2,FALSE)</f>
        <v xml:space="preserve"> </v>
      </c>
      <c r="M89" s="5" t="s">
        <v>2</v>
      </c>
      <c r="N89" s="9" t="str">
        <f>VLOOKUP(Tableau257[[#This Row],[PLACE TREGUNC]],PointsClassement[],2,FALSE)</f>
        <v xml:space="preserve"> </v>
      </c>
      <c r="O89" s="5" t="s">
        <v>2</v>
      </c>
      <c r="P89" s="9" t="str">
        <f>VLOOKUP(Tableau257[[#This Row],[PLACE SCAER]],PointsClassement[],2,FALSE)</f>
        <v xml:space="preserve"> </v>
      </c>
      <c r="Q89" s="5" t="s">
        <v>2</v>
      </c>
      <c r="R89" s="9" t="str">
        <f>VLOOKUP(Tableau257[[#This Row],[PLACE GOUEZEC]],PointsClassement[],2,FALSE)</f>
        <v xml:space="preserve"> </v>
      </c>
      <c r="S89" s="7"/>
      <c r="T89" s="8">
        <f t="shared" si="2"/>
        <v>0</v>
      </c>
    </row>
    <row r="90" spans="1:20" x14ac:dyDescent="0.3">
      <c r="A90">
        <v>85</v>
      </c>
      <c r="E90" s="3" t="s">
        <v>2</v>
      </c>
      <c r="F90" s="9" t="str">
        <f>VLOOKUP(Tableau257[[#This Row],[PLACE QUIMPER]],PointsClassement[],2,FALSE)</f>
        <v xml:space="preserve"> </v>
      </c>
      <c r="G90" s="5" t="s">
        <v>2</v>
      </c>
      <c r="H90" s="9" t="str">
        <f>VLOOKUP(Tableau257[[#This Row],[PLACE RIEC]],PointsClassement[],2,FALSE)</f>
        <v xml:space="preserve"> </v>
      </c>
      <c r="I90" s="5" t="s">
        <v>2</v>
      </c>
      <c r="J90" s="9" t="str">
        <f>VLOOKUP(Tableau257[[#This Row],[PLACE QUIMPERLE]],PointsClassement[],2,FALSE)</f>
        <v xml:space="preserve"> </v>
      </c>
      <c r="K90" s="5" t="s">
        <v>2</v>
      </c>
      <c r="L90" s="9" t="str">
        <f>VLOOKUP(Tableau257[[#This Row],[PLACE ERGUE]],PointsClassement[],2,FALSE)</f>
        <v xml:space="preserve"> </v>
      </c>
      <c r="M90" s="5" t="s">
        <v>2</v>
      </c>
      <c r="N90" s="9" t="str">
        <f>VLOOKUP(Tableau257[[#This Row],[PLACE TREGUNC]],PointsClassement[],2,FALSE)</f>
        <v xml:space="preserve"> </v>
      </c>
      <c r="O90" s="5" t="s">
        <v>2</v>
      </c>
      <c r="P90" s="9" t="str">
        <f>VLOOKUP(Tableau257[[#This Row],[PLACE SCAER]],PointsClassement[],2,FALSE)</f>
        <v xml:space="preserve"> </v>
      </c>
      <c r="Q90" s="5" t="s">
        <v>2</v>
      </c>
      <c r="R90" s="9" t="str">
        <f>VLOOKUP(Tableau257[[#This Row],[PLACE GOUEZEC]],PointsClassement[],2,FALSE)</f>
        <v xml:space="preserve"> </v>
      </c>
      <c r="S90" s="7"/>
      <c r="T90" s="8">
        <f t="shared" si="2"/>
        <v>0</v>
      </c>
    </row>
    <row r="91" spans="1:20" x14ac:dyDescent="0.3">
      <c r="A91">
        <v>86</v>
      </c>
      <c r="E91" s="3" t="s">
        <v>2</v>
      </c>
      <c r="F91" s="9" t="str">
        <f>VLOOKUP(Tableau257[[#This Row],[PLACE QUIMPER]],PointsClassement[],2,FALSE)</f>
        <v xml:space="preserve"> </v>
      </c>
      <c r="G91" s="5" t="s">
        <v>2</v>
      </c>
      <c r="H91" s="9" t="str">
        <f>VLOOKUP(Tableau257[[#This Row],[PLACE RIEC]],PointsClassement[],2,FALSE)</f>
        <v xml:space="preserve"> </v>
      </c>
      <c r="I91" s="5" t="s">
        <v>2</v>
      </c>
      <c r="J91" s="9" t="str">
        <f>VLOOKUP(Tableau257[[#This Row],[PLACE QUIMPERLE]],PointsClassement[],2,FALSE)</f>
        <v xml:space="preserve"> </v>
      </c>
      <c r="K91" s="5" t="s">
        <v>2</v>
      </c>
      <c r="L91" s="9" t="str">
        <f>VLOOKUP(Tableau257[[#This Row],[PLACE ERGUE]],PointsClassement[],2,FALSE)</f>
        <v xml:space="preserve"> </v>
      </c>
      <c r="M91" s="5" t="s">
        <v>2</v>
      </c>
      <c r="N91" s="9" t="str">
        <f>VLOOKUP(Tableau257[[#This Row],[PLACE TREGUNC]],PointsClassement[],2,FALSE)</f>
        <v xml:space="preserve"> </v>
      </c>
      <c r="O91" s="5" t="s">
        <v>2</v>
      </c>
      <c r="P91" s="9" t="str">
        <f>VLOOKUP(Tableau257[[#This Row],[PLACE SCAER]],PointsClassement[],2,FALSE)</f>
        <v xml:space="preserve"> </v>
      </c>
      <c r="Q91" s="5" t="s">
        <v>2</v>
      </c>
      <c r="R91" s="9" t="str">
        <f>VLOOKUP(Tableau257[[#This Row],[PLACE GOUEZEC]],PointsClassement[],2,FALSE)</f>
        <v xml:space="preserve"> </v>
      </c>
      <c r="S91" s="7"/>
      <c r="T91" s="8">
        <f t="shared" si="2"/>
        <v>0</v>
      </c>
    </row>
    <row r="92" spans="1:20" x14ac:dyDescent="0.3">
      <c r="A92">
        <v>87</v>
      </c>
      <c r="E92" s="3" t="s">
        <v>2</v>
      </c>
      <c r="F92" s="9" t="str">
        <f>VLOOKUP(Tableau257[[#This Row],[PLACE QUIMPER]],PointsClassement[],2,FALSE)</f>
        <v xml:space="preserve"> </v>
      </c>
      <c r="G92" s="5" t="s">
        <v>2</v>
      </c>
      <c r="H92" s="9" t="str">
        <f>VLOOKUP(Tableau257[[#This Row],[PLACE RIEC]],PointsClassement[],2,FALSE)</f>
        <v xml:space="preserve"> </v>
      </c>
      <c r="I92" s="5" t="s">
        <v>2</v>
      </c>
      <c r="J92" s="9" t="str">
        <f>VLOOKUP(Tableau257[[#This Row],[PLACE QUIMPERLE]],PointsClassement[],2,FALSE)</f>
        <v xml:space="preserve"> </v>
      </c>
      <c r="K92" s="5" t="s">
        <v>2</v>
      </c>
      <c r="L92" s="9" t="str">
        <f>VLOOKUP(Tableau257[[#This Row],[PLACE ERGUE]],PointsClassement[],2,FALSE)</f>
        <v xml:space="preserve"> </v>
      </c>
      <c r="M92" s="5" t="s">
        <v>2</v>
      </c>
      <c r="N92" s="9" t="str">
        <f>VLOOKUP(Tableau257[[#This Row],[PLACE TREGUNC]],PointsClassement[],2,FALSE)</f>
        <v xml:space="preserve"> </v>
      </c>
      <c r="O92" s="5" t="s">
        <v>2</v>
      </c>
      <c r="P92" s="9" t="str">
        <f>VLOOKUP(Tableau257[[#This Row],[PLACE SCAER]],PointsClassement[],2,FALSE)</f>
        <v xml:space="preserve"> </v>
      </c>
      <c r="Q92" s="5" t="s">
        <v>2</v>
      </c>
      <c r="R92" s="9" t="str">
        <f>VLOOKUP(Tableau257[[#This Row],[PLACE GOUEZEC]],PointsClassement[],2,FALSE)</f>
        <v xml:space="preserve"> </v>
      </c>
      <c r="S92" s="7"/>
      <c r="T92" s="8">
        <f t="shared" si="2"/>
        <v>0</v>
      </c>
    </row>
    <row r="93" spans="1:20" x14ac:dyDescent="0.3">
      <c r="A93">
        <v>88</v>
      </c>
      <c r="E93" s="3" t="s">
        <v>2</v>
      </c>
      <c r="F93" s="9" t="str">
        <f>VLOOKUP(Tableau257[[#This Row],[PLACE QUIMPER]],PointsClassement[],2,FALSE)</f>
        <v xml:space="preserve"> </v>
      </c>
      <c r="G93" s="5" t="s">
        <v>2</v>
      </c>
      <c r="H93" s="9" t="str">
        <f>VLOOKUP(Tableau257[[#This Row],[PLACE RIEC]],PointsClassement[],2,FALSE)</f>
        <v xml:space="preserve"> </v>
      </c>
      <c r="I93" s="5" t="s">
        <v>2</v>
      </c>
      <c r="J93" s="9" t="str">
        <f>VLOOKUP(Tableau257[[#This Row],[PLACE QUIMPERLE]],PointsClassement[],2,FALSE)</f>
        <v xml:space="preserve"> </v>
      </c>
      <c r="K93" s="5" t="s">
        <v>2</v>
      </c>
      <c r="L93" s="9" t="str">
        <f>VLOOKUP(Tableau257[[#This Row],[PLACE ERGUE]],PointsClassement[],2,FALSE)</f>
        <v xml:space="preserve"> </v>
      </c>
      <c r="M93" s="5" t="s">
        <v>2</v>
      </c>
      <c r="N93" s="9" t="str">
        <f>VLOOKUP(Tableau257[[#This Row],[PLACE TREGUNC]],PointsClassement[],2,FALSE)</f>
        <v xml:space="preserve"> </v>
      </c>
      <c r="O93" s="5" t="s">
        <v>2</v>
      </c>
      <c r="P93" s="9" t="str">
        <f>VLOOKUP(Tableau257[[#This Row],[PLACE SCAER]],PointsClassement[],2,FALSE)</f>
        <v xml:space="preserve"> </v>
      </c>
      <c r="Q93" s="5" t="s">
        <v>2</v>
      </c>
      <c r="R93" s="9" t="str">
        <f>VLOOKUP(Tableau257[[#This Row],[PLACE GOUEZEC]],PointsClassement[],2,FALSE)</f>
        <v xml:space="preserve"> </v>
      </c>
      <c r="S93" s="7"/>
      <c r="T93" s="8">
        <f t="shared" si="2"/>
        <v>0</v>
      </c>
    </row>
    <row r="94" spans="1:20" x14ac:dyDescent="0.3">
      <c r="A94">
        <v>89</v>
      </c>
      <c r="E94" s="3" t="s">
        <v>2</v>
      </c>
      <c r="F94" s="9" t="str">
        <f>VLOOKUP(Tableau257[[#This Row],[PLACE QUIMPER]],PointsClassement[],2,FALSE)</f>
        <v xml:space="preserve"> </v>
      </c>
      <c r="G94" s="5" t="s">
        <v>2</v>
      </c>
      <c r="H94" s="9" t="str">
        <f>VLOOKUP(Tableau257[[#This Row],[PLACE RIEC]],PointsClassement[],2,FALSE)</f>
        <v xml:space="preserve"> </v>
      </c>
      <c r="I94" s="5" t="s">
        <v>2</v>
      </c>
      <c r="J94" s="9" t="str">
        <f>VLOOKUP(Tableau257[[#This Row],[PLACE QUIMPERLE]],PointsClassement[],2,FALSE)</f>
        <v xml:space="preserve"> </v>
      </c>
      <c r="K94" s="5" t="s">
        <v>2</v>
      </c>
      <c r="L94" s="9" t="str">
        <f>VLOOKUP(Tableau257[[#This Row],[PLACE ERGUE]],PointsClassement[],2,FALSE)</f>
        <v xml:space="preserve"> </v>
      </c>
      <c r="M94" s="5" t="s">
        <v>2</v>
      </c>
      <c r="N94" s="9" t="str">
        <f>VLOOKUP(Tableau257[[#This Row],[PLACE TREGUNC]],PointsClassement[],2,FALSE)</f>
        <v xml:space="preserve"> </v>
      </c>
      <c r="O94" s="5" t="s">
        <v>2</v>
      </c>
      <c r="P94" s="9" t="str">
        <f>VLOOKUP(Tableau257[[#This Row],[PLACE SCAER]],PointsClassement[],2,FALSE)</f>
        <v xml:space="preserve"> </v>
      </c>
      <c r="Q94" s="5" t="s">
        <v>2</v>
      </c>
      <c r="R94" s="9" t="str">
        <f>VLOOKUP(Tableau257[[#This Row],[PLACE GOUEZEC]],PointsClassement[],2,FALSE)</f>
        <v xml:space="preserve"> </v>
      </c>
      <c r="S94" s="7"/>
      <c r="T94" s="8">
        <f t="shared" si="2"/>
        <v>0</v>
      </c>
    </row>
    <row r="95" spans="1:20" x14ac:dyDescent="0.3">
      <c r="A95">
        <v>90</v>
      </c>
      <c r="E95" s="3" t="s">
        <v>2</v>
      </c>
      <c r="F95" s="9" t="str">
        <f>VLOOKUP(Tableau257[[#This Row],[PLACE QUIMPER]],PointsClassement[],2,FALSE)</f>
        <v xml:space="preserve"> </v>
      </c>
      <c r="G95" s="5" t="s">
        <v>2</v>
      </c>
      <c r="H95" s="9" t="str">
        <f>VLOOKUP(Tableau257[[#This Row],[PLACE RIEC]],PointsClassement[],2,FALSE)</f>
        <v xml:space="preserve"> </v>
      </c>
      <c r="I95" s="5" t="s">
        <v>2</v>
      </c>
      <c r="J95" s="9" t="str">
        <f>VLOOKUP(Tableau257[[#This Row],[PLACE QUIMPERLE]],PointsClassement[],2,FALSE)</f>
        <v xml:space="preserve"> </v>
      </c>
      <c r="K95" s="5" t="s">
        <v>2</v>
      </c>
      <c r="L95" s="9" t="str">
        <f>VLOOKUP(Tableau257[[#This Row],[PLACE ERGUE]],PointsClassement[],2,FALSE)</f>
        <v xml:space="preserve"> </v>
      </c>
      <c r="M95" s="5" t="s">
        <v>2</v>
      </c>
      <c r="N95" s="9" t="str">
        <f>VLOOKUP(Tableau257[[#This Row],[PLACE TREGUNC]],PointsClassement[],2,FALSE)</f>
        <v xml:space="preserve"> </v>
      </c>
      <c r="O95" s="5" t="s">
        <v>2</v>
      </c>
      <c r="P95" s="9" t="str">
        <f>VLOOKUP(Tableau257[[#This Row],[PLACE SCAER]],PointsClassement[],2,FALSE)</f>
        <v xml:space="preserve"> </v>
      </c>
      <c r="Q95" s="5" t="s">
        <v>2</v>
      </c>
      <c r="R95" s="9" t="str">
        <f>VLOOKUP(Tableau257[[#This Row],[PLACE GOUEZEC]],PointsClassement[],2,FALSE)</f>
        <v xml:space="preserve"> </v>
      </c>
      <c r="S95" s="7"/>
      <c r="T95" s="8">
        <f t="shared" si="2"/>
        <v>0</v>
      </c>
    </row>
    <row r="96" spans="1:20" x14ac:dyDescent="0.3">
      <c r="A96">
        <v>91</v>
      </c>
      <c r="E96" s="3" t="s">
        <v>2</v>
      </c>
      <c r="F96" s="9" t="str">
        <f>VLOOKUP(Tableau257[[#This Row],[PLACE QUIMPER]],PointsClassement[],2,FALSE)</f>
        <v xml:space="preserve"> </v>
      </c>
      <c r="G96" s="5" t="s">
        <v>2</v>
      </c>
      <c r="H96" s="9" t="str">
        <f>VLOOKUP(Tableau257[[#This Row],[PLACE RIEC]],PointsClassement[],2,FALSE)</f>
        <v xml:space="preserve"> </v>
      </c>
      <c r="I96" s="5" t="s">
        <v>2</v>
      </c>
      <c r="J96" s="9" t="str">
        <f>VLOOKUP(Tableau257[[#This Row],[PLACE QUIMPERLE]],PointsClassement[],2,FALSE)</f>
        <v xml:space="preserve"> </v>
      </c>
      <c r="K96" s="5" t="s">
        <v>2</v>
      </c>
      <c r="L96" s="9" t="str">
        <f>VLOOKUP(Tableau257[[#This Row],[PLACE ERGUE]],PointsClassement[],2,FALSE)</f>
        <v xml:space="preserve"> </v>
      </c>
      <c r="M96" s="5" t="s">
        <v>2</v>
      </c>
      <c r="N96" s="9" t="str">
        <f>VLOOKUP(Tableau257[[#This Row],[PLACE TREGUNC]],PointsClassement[],2,FALSE)</f>
        <v xml:space="preserve"> </v>
      </c>
      <c r="O96" s="5" t="s">
        <v>2</v>
      </c>
      <c r="P96" s="9" t="str">
        <f>VLOOKUP(Tableau257[[#This Row],[PLACE SCAER]],PointsClassement[],2,FALSE)</f>
        <v xml:space="preserve"> </v>
      </c>
      <c r="Q96" s="5" t="s">
        <v>2</v>
      </c>
      <c r="R96" s="9" t="str">
        <f>VLOOKUP(Tableau257[[#This Row],[PLACE GOUEZEC]],PointsClassement[],2,FALSE)</f>
        <v xml:space="preserve"> </v>
      </c>
      <c r="S96" s="7"/>
      <c r="T96" s="8">
        <f t="shared" si="2"/>
        <v>0</v>
      </c>
    </row>
    <row r="97" spans="1:20" x14ac:dyDescent="0.3">
      <c r="A97">
        <v>92</v>
      </c>
      <c r="E97" s="3" t="s">
        <v>2</v>
      </c>
      <c r="F97" s="9" t="str">
        <f>VLOOKUP(Tableau257[[#This Row],[PLACE QUIMPER]],PointsClassement[],2,FALSE)</f>
        <v xml:space="preserve"> </v>
      </c>
      <c r="G97" s="5" t="s">
        <v>2</v>
      </c>
      <c r="H97" s="9" t="str">
        <f>VLOOKUP(Tableau257[[#This Row],[PLACE RIEC]],PointsClassement[],2,FALSE)</f>
        <v xml:space="preserve"> </v>
      </c>
      <c r="I97" s="5" t="s">
        <v>2</v>
      </c>
      <c r="J97" s="9" t="str">
        <f>VLOOKUP(Tableau257[[#This Row],[PLACE QUIMPERLE]],PointsClassement[],2,FALSE)</f>
        <v xml:space="preserve"> </v>
      </c>
      <c r="K97" s="5" t="s">
        <v>2</v>
      </c>
      <c r="L97" s="9" t="str">
        <f>VLOOKUP(Tableau257[[#This Row],[PLACE ERGUE]],PointsClassement[],2,FALSE)</f>
        <v xml:space="preserve"> </v>
      </c>
      <c r="M97" s="5" t="s">
        <v>2</v>
      </c>
      <c r="N97" s="9" t="str">
        <f>VLOOKUP(Tableau257[[#This Row],[PLACE TREGUNC]],PointsClassement[],2,FALSE)</f>
        <v xml:space="preserve"> </v>
      </c>
      <c r="O97" s="5" t="s">
        <v>2</v>
      </c>
      <c r="P97" s="9" t="str">
        <f>VLOOKUP(Tableau257[[#This Row],[PLACE SCAER]],PointsClassement[],2,FALSE)</f>
        <v xml:space="preserve"> </v>
      </c>
      <c r="Q97" s="5" t="s">
        <v>2</v>
      </c>
      <c r="R97" s="9" t="str">
        <f>VLOOKUP(Tableau257[[#This Row],[PLACE GOUEZEC]],PointsClassement[],2,FALSE)</f>
        <v xml:space="preserve"> </v>
      </c>
      <c r="S97" s="7"/>
      <c r="T97" s="8">
        <f t="shared" si="2"/>
        <v>0</v>
      </c>
    </row>
    <row r="98" spans="1:20" x14ac:dyDescent="0.3">
      <c r="A98">
        <v>93</v>
      </c>
      <c r="E98" s="3" t="s">
        <v>2</v>
      </c>
      <c r="F98" s="9" t="str">
        <f>VLOOKUP(Tableau257[[#This Row],[PLACE QUIMPER]],PointsClassement[],2,FALSE)</f>
        <v xml:space="preserve"> </v>
      </c>
      <c r="G98" s="5" t="s">
        <v>2</v>
      </c>
      <c r="H98" s="9" t="str">
        <f>VLOOKUP(Tableau257[[#This Row],[PLACE RIEC]],PointsClassement[],2,FALSE)</f>
        <v xml:space="preserve"> </v>
      </c>
      <c r="I98" s="5" t="s">
        <v>2</v>
      </c>
      <c r="J98" s="9" t="str">
        <f>VLOOKUP(Tableau257[[#This Row],[PLACE QUIMPERLE]],PointsClassement[],2,FALSE)</f>
        <v xml:space="preserve"> </v>
      </c>
      <c r="K98" s="5" t="s">
        <v>2</v>
      </c>
      <c r="L98" s="9" t="str">
        <f>VLOOKUP(Tableau257[[#This Row],[PLACE ERGUE]],PointsClassement[],2,FALSE)</f>
        <v xml:space="preserve"> </v>
      </c>
      <c r="M98" s="5" t="s">
        <v>2</v>
      </c>
      <c r="N98" s="9" t="str">
        <f>VLOOKUP(Tableau257[[#This Row],[PLACE TREGUNC]],PointsClassement[],2,FALSE)</f>
        <v xml:space="preserve"> </v>
      </c>
      <c r="O98" s="5" t="s">
        <v>2</v>
      </c>
      <c r="P98" s="9" t="str">
        <f>VLOOKUP(Tableau257[[#This Row],[PLACE SCAER]],PointsClassement[],2,FALSE)</f>
        <v xml:space="preserve"> </v>
      </c>
      <c r="Q98" s="5" t="s">
        <v>2</v>
      </c>
      <c r="R98" s="9" t="str">
        <f>VLOOKUP(Tableau257[[#This Row],[PLACE GOUEZEC]],PointsClassement[],2,FALSE)</f>
        <v xml:space="preserve"> </v>
      </c>
      <c r="S98" s="7"/>
      <c r="T98" s="8">
        <f t="shared" si="2"/>
        <v>0</v>
      </c>
    </row>
    <row r="99" spans="1:20" x14ac:dyDescent="0.3">
      <c r="A99">
        <v>94</v>
      </c>
      <c r="E99" s="3" t="s">
        <v>2</v>
      </c>
      <c r="F99" s="9" t="str">
        <f>VLOOKUP(Tableau257[[#This Row],[PLACE QUIMPER]],PointsClassement[],2,FALSE)</f>
        <v xml:space="preserve"> </v>
      </c>
      <c r="G99" s="5" t="s">
        <v>2</v>
      </c>
      <c r="H99" s="9" t="str">
        <f>VLOOKUP(Tableau257[[#This Row],[PLACE RIEC]],PointsClassement[],2,FALSE)</f>
        <v xml:space="preserve"> </v>
      </c>
      <c r="I99" s="5" t="s">
        <v>2</v>
      </c>
      <c r="J99" s="9" t="str">
        <f>VLOOKUP(Tableau257[[#This Row],[PLACE QUIMPERLE]],PointsClassement[],2,FALSE)</f>
        <v xml:space="preserve"> </v>
      </c>
      <c r="K99" s="5" t="s">
        <v>2</v>
      </c>
      <c r="L99" s="9" t="str">
        <f>VLOOKUP(Tableau257[[#This Row],[PLACE ERGUE]],PointsClassement[],2,FALSE)</f>
        <v xml:space="preserve"> </v>
      </c>
      <c r="M99" s="5" t="s">
        <v>2</v>
      </c>
      <c r="N99" s="9" t="str">
        <f>VLOOKUP(Tableau257[[#This Row],[PLACE TREGUNC]],PointsClassement[],2,FALSE)</f>
        <v xml:space="preserve"> </v>
      </c>
      <c r="O99" s="5" t="s">
        <v>2</v>
      </c>
      <c r="P99" s="9" t="str">
        <f>VLOOKUP(Tableau257[[#This Row],[PLACE SCAER]],PointsClassement[],2,FALSE)</f>
        <v xml:space="preserve"> </v>
      </c>
      <c r="Q99" s="5" t="s">
        <v>2</v>
      </c>
      <c r="R99" s="9" t="str">
        <f>VLOOKUP(Tableau257[[#This Row],[PLACE GOUEZEC]],PointsClassement[],2,FALSE)</f>
        <v xml:space="preserve"> </v>
      </c>
      <c r="S99" s="7"/>
      <c r="T99" s="8">
        <f t="shared" si="2"/>
        <v>0</v>
      </c>
    </row>
    <row r="100" spans="1:20" x14ac:dyDescent="0.3">
      <c r="A100">
        <v>95</v>
      </c>
      <c r="E100" s="3" t="s">
        <v>2</v>
      </c>
      <c r="F100" s="9" t="str">
        <f>VLOOKUP(Tableau257[[#This Row],[PLACE QUIMPER]],PointsClassement[],2,FALSE)</f>
        <v xml:space="preserve"> </v>
      </c>
      <c r="G100" s="5" t="s">
        <v>2</v>
      </c>
      <c r="H100" s="9" t="str">
        <f>VLOOKUP(Tableau257[[#This Row],[PLACE RIEC]],PointsClassement[],2,FALSE)</f>
        <v xml:space="preserve"> </v>
      </c>
      <c r="I100" s="5" t="s">
        <v>2</v>
      </c>
      <c r="J100" s="9" t="str">
        <f>VLOOKUP(Tableau257[[#This Row],[PLACE QUIMPERLE]],PointsClassement[],2,FALSE)</f>
        <v xml:space="preserve"> </v>
      </c>
      <c r="K100" s="5" t="s">
        <v>2</v>
      </c>
      <c r="L100" s="9" t="str">
        <f>VLOOKUP(Tableau257[[#This Row],[PLACE ERGUE]],PointsClassement[],2,FALSE)</f>
        <v xml:space="preserve"> </v>
      </c>
      <c r="M100" s="5" t="s">
        <v>2</v>
      </c>
      <c r="N100" s="9" t="str">
        <f>VLOOKUP(Tableau257[[#This Row],[PLACE TREGUNC]],PointsClassement[],2,FALSE)</f>
        <v xml:space="preserve"> </v>
      </c>
      <c r="O100" s="5" t="s">
        <v>2</v>
      </c>
      <c r="P100" s="9" t="str">
        <f>VLOOKUP(Tableau257[[#This Row],[PLACE SCAER]],PointsClassement[],2,FALSE)</f>
        <v xml:space="preserve"> </v>
      </c>
      <c r="Q100" s="5" t="s">
        <v>2</v>
      </c>
      <c r="R100" s="9" t="str">
        <f>VLOOKUP(Tableau257[[#This Row],[PLACE GOUEZEC]],PointsClassement[],2,FALSE)</f>
        <v xml:space="preserve"> </v>
      </c>
      <c r="S100" s="7"/>
      <c r="T100" s="8">
        <f t="shared" si="2"/>
        <v>0</v>
      </c>
    </row>
    <row r="101" spans="1:20" x14ac:dyDescent="0.3">
      <c r="A101">
        <v>96</v>
      </c>
      <c r="E101" s="3" t="s">
        <v>2</v>
      </c>
      <c r="F101" s="9" t="str">
        <f>VLOOKUP(Tableau257[[#This Row],[PLACE QUIMPER]],PointsClassement[],2,FALSE)</f>
        <v xml:space="preserve"> </v>
      </c>
      <c r="G101" s="5" t="s">
        <v>2</v>
      </c>
      <c r="H101" s="9" t="str">
        <f>VLOOKUP(Tableau257[[#This Row],[PLACE RIEC]],PointsClassement[],2,FALSE)</f>
        <v xml:space="preserve"> </v>
      </c>
      <c r="I101" s="5" t="s">
        <v>2</v>
      </c>
      <c r="J101" s="9" t="str">
        <f>VLOOKUP(Tableau257[[#This Row],[PLACE QUIMPERLE]],PointsClassement[],2,FALSE)</f>
        <v xml:space="preserve"> </v>
      </c>
      <c r="K101" s="5" t="s">
        <v>2</v>
      </c>
      <c r="L101" s="9" t="str">
        <f>VLOOKUP(Tableau257[[#This Row],[PLACE ERGUE]],PointsClassement[],2,FALSE)</f>
        <v xml:space="preserve"> </v>
      </c>
      <c r="M101" s="5" t="s">
        <v>2</v>
      </c>
      <c r="N101" s="9" t="str">
        <f>VLOOKUP(Tableau257[[#This Row],[PLACE TREGUNC]],PointsClassement[],2,FALSE)</f>
        <v xml:space="preserve"> </v>
      </c>
      <c r="O101" s="5" t="s">
        <v>2</v>
      </c>
      <c r="P101" s="9" t="str">
        <f>VLOOKUP(Tableau257[[#This Row],[PLACE SCAER]],PointsClassement[],2,FALSE)</f>
        <v xml:space="preserve"> </v>
      </c>
      <c r="Q101" s="5" t="s">
        <v>2</v>
      </c>
      <c r="R101" s="9" t="str">
        <f>VLOOKUP(Tableau257[[#This Row],[PLACE GOUEZEC]],PointsClassement[],2,FALSE)</f>
        <v xml:space="preserve"> </v>
      </c>
      <c r="S101" s="7"/>
      <c r="T101" s="8">
        <f t="shared" si="2"/>
        <v>0</v>
      </c>
    </row>
    <row r="102" spans="1:20" x14ac:dyDescent="0.3">
      <c r="A102">
        <v>97</v>
      </c>
      <c r="E102" s="3" t="s">
        <v>2</v>
      </c>
      <c r="F102" s="9" t="str">
        <f>VLOOKUP(Tableau257[[#This Row],[PLACE QUIMPER]],PointsClassement[],2,FALSE)</f>
        <v xml:space="preserve"> </v>
      </c>
      <c r="G102" s="5" t="s">
        <v>2</v>
      </c>
      <c r="H102" s="9" t="str">
        <f>VLOOKUP(Tableau257[[#This Row],[PLACE RIEC]],PointsClassement[],2,FALSE)</f>
        <v xml:space="preserve"> </v>
      </c>
      <c r="I102" s="5" t="s">
        <v>2</v>
      </c>
      <c r="J102" s="9" t="str">
        <f>VLOOKUP(Tableau257[[#This Row],[PLACE QUIMPERLE]],PointsClassement[],2,FALSE)</f>
        <v xml:space="preserve"> </v>
      </c>
      <c r="K102" s="5" t="s">
        <v>2</v>
      </c>
      <c r="L102" s="9" t="str">
        <f>VLOOKUP(Tableau257[[#This Row],[PLACE ERGUE]],PointsClassement[],2,FALSE)</f>
        <v xml:space="preserve"> </v>
      </c>
      <c r="M102" s="5" t="s">
        <v>2</v>
      </c>
      <c r="N102" s="9" t="str">
        <f>VLOOKUP(Tableau257[[#This Row],[PLACE TREGUNC]],PointsClassement[],2,FALSE)</f>
        <v xml:space="preserve"> </v>
      </c>
      <c r="O102" s="5" t="s">
        <v>2</v>
      </c>
      <c r="P102" s="9" t="str">
        <f>VLOOKUP(Tableau257[[#This Row],[PLACE SCAER]],PointsClassement[],2,FALSE)</f>
        <v xml:space="preserve"> </v>
      </c>
      <c r="Q102" s="5" t="s">
        <v>2</v>
      </c>
      <c r="R102" s="9" t="str">
        <f>VLOOKUP(Tableau257[[#This Row],[PLACE GOUEZEC]],PointsClassement[],2,FALSE)</f>
        <v xml:space="preserve"> </v>
      </c>
      <c r="S102" s="7"/>
      <c r="T102" s="8">
        <f t="shared" ref="T102:T133" si="3">SUM(F102,H102,J102,L102,N102,P102,R102,S102)</f>
        <v>0</v>
      </c>
    </row>
    <row r="103" spans="1:20" x14ac:dyDescent="0.3">
      <c r="A103">
        <v>98</v>
      </c>
      <c r="E103" s="3" t="s">
        <v>2</v>
      </c>
      <c r="F103" s="9" t="str">
        <f>VLOOKUP(Tableau257[[#This Row],[PLACE QUIMPER]],PointsClassement[],2,FALSE)</f>
        <v xml:space="preserve"> </v>
      </c>
      <c r="G103" s="5" t="s">
        <v>2</v>
      </c>
      <c r="H103" s="9" t="str">
        <f>VLOOKUP(Tableau257[[#This Row],[PLACE RIEC]],PointsClassement[],2,FALSE)</f>
        <v xml:space="preserve"> </v>
      </c>
      <c r="I103" s="5" t="s">
        <v>2</v>
      </c>
      <c r="J103" s="9" t="str">
        <f>VLOOKUP(Tableau257[[#This Row],[PLACE QUIMPERLE]],PointsClassement[],2,FALSE)</f>
        <v xml:space="preserve"> </v>
      </c>
      <c r="K103" s="5" t="s">
        <v>2</v>
      </c>
      <c r="L103" s="9" t="str">
        <f>VLOOKUP(Tableau257[[#This Row],[PLACE ERGUE]],PointsClassement[],2,FALSE)</f>
        <v xml:space="preserve"> </v>
      </c>
      <c r="M103" s="5" t="s">
        <v>2</v>
      </c>
      <c r="N103" s="9" t="str">
        <f>VLOOKUP(Tableau257[[#This Row],[PLACE TREGUNC]],PointsClassement[],2,FALSE)</f>
        <v xml:space="preserve"> </v>
      </c>
      <c r="O103" s="5" t="s">
        <v>2</v>
      </c>
      <c r="P103" s="9" t="str">
        <f>VLOOKUP(Tableau257[[#This Row],[PLACE SCAER]],PointsClassement[],2,FALSE)</f>
        <v xml:space="preserve"> </v>
      </c>
      <c r="Q103" s="5" t="s">
        <v>2</v>
      </c>
      <c r="R103" s="9" t="str">
        <f>VLOOKUP(Tableau257[[#This Row],[PLACE GOUEZEC]],PointsClassement[],2,FALSE)</f>
        <v xml:space="preserve"> </v>
      </c>
      <c r="S103" s="7"/>
      <c r="T103" s="8">
        <f t="shared" si="3"/>
        <v>0</v>
      </c>
    </row>
    <row r="104" spans="1:20" x14ac:dyDescent="0.3">
      <c r="A104">
        <v>99</v>
      </c>
      <c r="E104" s="3" t="s">
        <v>2</v>
      </c>
      <c r="F104" s="9" t="str">
        <f>VLOOKUP(Tableau257[[#This Row],[PLACE QUIMPER]],PointsClassement[],2,FALSE)</f>
        <v xml:space="preserve"> </v>
      </c>
      <c r="G104" s="5" t="s">
        <v>2</v>
      </c>
      <c r="H104" s="9" t="str">
        <f>VLOOKUP(Tableau257[[#This Row],[PLACE RIEC]],PointsClassement[],2,FALSE)</f>
        <v xml:space="preserve"> </v>
      </c>
      <c r="I104" s="5" t="s">
        <v>2</v>
      </c>
      <c r="J104" s="9" t="str">
        <f>VLOOKUP(Tableau257[[#This Row],[PLACE QUIMPERLE]],PointsClassement[],2,FALSE)</f>
        <v xml:space="preserve"> </v>
      </c>
      <c r="K104" s="5" t="s">
        <v>2</v>
      </c>
      <c r="L104" s="9" t="str">
        <f>VLOOKUP(Tableau257[[#This Row],[PLACE ERGUE]],PointsClassement[],2,FALSE)</f>
        <v xml:space="preserve"> </v>
      </c>
      <c r="M104" s="5" t="s">
        <v>2</v>
      </c>
      <c r="N104" s="9" t="str">
        <f>VLOOKUP(Tableau257[[#This Row],[PLACE TREGUNC]],PointsClassement[],2,FALSE)</f>
        <v xml:space="preserve"> </v>
      </c>
      <c r="O104" s="5" t="s">
        <v>2</v>
      </c>
      <c r="P104" s="9" t="str">
        <f>VLOOKUP(Tableau257[[#This Row],[PLACE SCAER]],PointsClassement[],2,FALSE)</f>
        <v xml:space="preserve"> </v>
      </c>
      <c r="Q104" s="5" t="s">
        <v>2</v>
      </c>
      <c r="R104" s="9" t="str">
        <f>VLOOKUP(Tableau257[[#This Row],[PLACE GOUEZEC]],PointsClassement[],2,FALSE)</f>
        <v xml:space="preserve"> </v>
      </c>
      <c r="S104" s="7"/>
      <c r="T104" s="8">
        <f t="shared" si="3"/>
        <v>0</v>
      </c>
    </row>
    <row r="105" spans="1:20" x14ac:dyDescent="0.3">
      <c r="A105">
        <v>100</v>
      </c>
      <c r="E105" s="3" t="s">
        <v>2</v>
      </c>
      <c r="F105" s="9" t="str">
        <f>VLOOKUP(Tableau257[[#This Row],[PLACE QUIMPER]],PointsClassement[],2,FALSE)</f>
        <v xml:space="preserve"> </v>
      </c>
      <c r="G105" s="5" t="s">
        <v>2</v>
      </c>
      <c r="H105" s="9" t="str">
        <f>VLOOKUP(Tableau257[[#This Row],[PLACE RIEC]],PointsClassement[],2,FALSE)</f>
        <v xml:space="preserve"> </v>
      </c>
      <c r="I105" s="5" t="s">
        <v>2</v>
      </c>
      <c r="J105" s="9" t="str">
        <f>VLOOKUP(Tableau257[[#This Row],[PLACE QUIMPERLE]],PointsClassement[],2,FALSE)</f>
        <v xml:space="preserve"> </v>
      </c>
      <c r="K105" s="5" t="s">
        <v>2</v>
      </c>
      <c r="L105" s="9" t="str">
        <f>VLOOKUP(Tableau257[[#This Row],[PLACE ERGUE]],PointsClassement[],2,FALSE)</f>
        <v xml:space="preserve"> </v>
      </c>
      <c r="M105" s="5" t="s">
        <v>2</v>
      </c>
      <c r="N105" s="9" t="str">
        <f>VLOOKUP(Tableau257[[#This Row],[PLACE TREGUNC]],PointsClassement[],2,FALSE)</f>
        <v xml:space="preserve"> </v>
      </c>
      <c r="O105" s="5" t="s">
        <v>2</v>
      </c>
      <c r="P105" s="9" t="str">
        <f>VLOOKUP(Tableau257[[#This Row],[PLACE SCAER]],PointsClassement[],2,FALSE)</f>
        <v xml:space="preserve"> </v>
      </c>
      <c r="Q105" s="5" t="s">
        <v>2</v>
      </c>
      <c r="R105" s="9" t="str">
        <f>VLOOKUP(Tableau257[[#This Row],[PLACE GOUEZEC]],PointsClassement[],2,FALSE)</f>
        <v xml:space="preserve"> </v>
      </c>
      <c r="S105" s="7"/>
      <c r="T105" s="8">
        <f t="shared" si="3"/>
        <v>0</v>
      </c>
    </row>
    <row r="106" spans="1:20" x14ac:dyDescent="0.3">
      <c r="A106">
        <v>101</v>
      </c>
      <c r="E106" s="3" t="s">
        <v>2</v>
      </c>
      <c r="F106" s="9" t="str">
        <f>VLOOKUP(Tableau257[[#This Row],[PLACE QUIMPER]],PointsClassement[],2,FALSE)</f>
        <v xml:space="preserve"> </v>
      </c>
      <c r="G106" s="5" t="s">
        <v>2</v>
      </c>
      <c r="H106" s="9" t="str">
        <f>VLOOKUP(Tableau257[[#This Row],[PLACE RIEC]],PointsClassement[],2,FALSE)</f>
        <v xml:space="preserve"> </v>
      </c>
      <c r="I106" s="5" t="s">
        <v>2</v>
      </c>
      <c r="J106" s="9" t="str">
        <f>VLOOKUP(Tableau257[[#This Row],[PLACE QUIMPERLE]],PointsClassement[],2,FALSE)</f>
        <v xml:space="preserve"> </v>
      </c>
      <c r="K106" s="5" t="s">
        <v>2</v>
      </c>
      <c r="L106" s="9" t="str">
        <f>VLOOKUP(Tableau257[[#This Row],[PLACE ERGUE]],PointsClassement[],2,FALSE)</f>
        <v xml:space="preserve"> </v>
      </c>
      <c r="M106" s="5" t="s">
        <v>2</v>
      </c>
      <c r="N106" s="9" t="str">
        <f>VLOOKUP(Tableau257[[#This Row],[PLACE TREGUNC]],PointsClassement[],2,FALSE)</f>
        <v xml:space="preserve"> </v>
      </c>
      <c r="O106" s="5" t="s">
        <v>2</v>
      </c>
      <c r="P106" s="9" t="str">
        <f>VLOOKUP(Tableau257[[#This Row],[PLACE SCAER]],PointsClassement[],2,FALSE)</f>
        <v xml:space="preserve"> </v>
      </c>
      <c r="Q106" s="5" t="s">
        <v>2</v>
      </c>
      <c r="R106" s="9" t="str">
        <f>VLOOKUP(Tableau257[[#This Row],[PLACE GOUEZEC]],PointsClassement[],2,FALSE)</f>
        <v xml:space="preserve"> </v>
      </c>
      <c r="S106" s="7"/>
      <c r="T106" s="8">
        <f t="shared" si="3"/>
        <v>0</v>
      </c>
    </row>
    <row r="107" spans="1:20" x14ac:dyDescent="0.3">
      <c r="A107">
        <v>102</v>
      </c>
      <c r="E107" s="3" t="s">
        <v>2</v>
      </c>
      <c r="F107" s="9" t="str">
        <f>VLOOKUP(Tableau257[[#This Row],[PLACE QUIMPER]],PointsClassement[],2,FALSE)</f>
        <v xml:space="preserve"> </v>
      </c>
      <c r="G107" s="5" t="s">
        <v>2</v>
      </c>
      <c r="H107" s="9" t="str">
        <f>VLOOKUP(Tableau257[[#This Row],[PLACE RIEC]],PointsClassement[],2,FALSE)</f>
        <v xml:space="preserve"> </v>
      </c>
      <c r="I107" s="5" t="s">
        <v>2</v>
      </c>
      <c r="J107" s="9" t="str">
        <f>VLOOKUP(Tableau257[[#This Row],[PLACE QUIMPERLE]],PointsClassement[],2,FALSE)</f>
        <v xml:space="preserve"> </v>
      </c>
      <c r="K107" s="5" t="s">
        <v>2</v>
      </c>
      <c r="L107" s="9" t="str">
        <f>VLOOKUP(Tableau257[[#This Row],[PLACE ERGUE]],PointsClassement[],2,FALSE)</f>
        <v xml:space="preserve"> </v>
      </c>
      <c r="M107" s="5" t="s">
        <v>2</v>
      </c>
      <c r="N107" s="9" t="str">
        <f>VLOOKUP(Tableau257[[#This Row],[PLACE TREGUNC]],PointsClassement[],2,FALSE)</f>
        <v xml:space="preserve"> </v>
      </c>
      <c r="O107" s="5" t="s">
        <v>2</v>
      </c>
      <c r="P107" s="9" t="str">
        <f>VLOOKUP(Tableau257[[#This Row],[PLACE SCAER]],PointsClassement[],2,FALSE)</f>
        <v xml:space="preserve"> </v>
      </c>
      <c r="Q107" s="5" t="s">
        <v>2</v>
      </c>
      <c r="R107" s="9" t="str">
        <f>VLOOKUP(Tableau257[[#This Row],[PLACE GOUEZEC]],PointsClassement[],2,FALSE)</f>
        <v xml:space="preserve"> </v>
      </c>
      <c r="S107" s="7"/>
      <c r="T107" s="8">
        <f t="shared" si="3"/>
        <v>0</v>
      </c>
    </row>
    <row r="108" spans="1:20" x14ac:dyDescent="0.3">
      <c r="A108">
        <v>103</v>
      </c>
      <c r="E108" s="3" t="s">
        <v>2</v>
      </c>
      <c r="F108" s="9" t="str">
        <f>VLOOKUP(Tableau257[[#This Row],[PLACE QUIMPER]],PointsClassement[],2,FALSE)</f>
        <v xml:space="preserve"> </v>
      </c>
      <c r="G108" s="5" t="s">
        <v>2</v>
      </c>
      <c r="H108" s="9" t="str">
        <f>VLOOKUP(Tableau257[[#This Row],[PLACE RIEC]],PointsClassement[],2,FALSE)</f>
        <v xml:space="preserve"> </v>
      </c>
      <c r="I108" s="5" t="s">
        <v>2</v>
      </c>
      <c r="J108" s="9" t="str">
        <f>VLOOKUP(Tableau257[[#This Row],[PLACE QUIMPERLE]],PointsClassement[],2,FALSE)</f>
        <v xml:space="preserve"> </v>
      </c>
      <c r="K108" s="5" t="s">
        <v>2</v>
      </c>
      <c r="L108" s="9" t="str">
        <f>VLOOKUP(Tableau257[[#This Row],[PLACE ERGUE]],PointsClassement[],2,FALSE)</f>
        <v xml:space="preserve"> </v>
      </c>
      <c r="M108" s="5" t="s">
        <v>2</v>
      </c>
      <c r="N108" s="9" t="str">
        <f>VLOOKUP(Tableau257[[#This Row],[PLACE TREGUNC]],PointsClassement[],2,FALSE)</f>
        <v xml:space="preserve"> </v>
      </c>
      <c r="O108" s="5" t="s">
        <v>2</v>
      </c>
      <c r="P108" s="9" t="str">
        <f>VLOOKUP(Tableau257[[#This Row],[PLACE SCAER]],PointsClassement[],2,FALSE)</f>
        <v xml:space="preserve"> </v>
      </c>
      <c r="Q108" s="5" t="s">
        <v>2</v>
      </c>
      <c r="R108" s="9" t="str">
        <f>VLOOKUP(Tableau257[[#This Row],[PLACE GOUEZEC]],PointsClassement[],2,FALSE)</f>
        <v xml:space="preserve"> </v>
      </c>
      <c r="S108" s="7"/>
      <c r="T108" s="8">
        <f t="shared" si="3"/>
        <v>0</v>
      </c>
    </row>
    <row r="109" spans="1:20" x14ac:dyDescent="0.3">
      <c r="A109">
        <v>104</v>
      </c>
      <c r="E109" s="3" t="s">
        <v>2</v>
      </c>
      <c r="F109" s="9" t="str">
        <f>VLOOKUP(Tableau257[[#This Row],[PLACE QUIMPER]],PointsClassement[],2,FALSE)</f>
        <v xml:space="preserve"> </v>
      </c>
      <c r="G109" s="5" t="s">
        <v>2</v>
      </c>
      <c r="H109" s="9" t="str">
        <f>VLOOKUP(Tableau257[[#This Row],[PLACE RIEC]],PointsClassement[],2,FALSE)</f>
        <v xml:space="preserve"> </v>
      </c>
      <c r="I109" s="5" t="s">
        <v>2</v>
      </c>
      <c r="J109" s="9" t="str">
        <f>VLOOKUP(Tableau257[[#This Row],[PLACE QUIMPERLE]],PointsClassement[],2,FALSE)</f>
        <v xml:space="preserve"> </v>
      </c>
      <c r="K109" s="5" t="s">
        <v>2</v>
      </c>
      <c r="L109" s="9" t="str">
        <f>VLOOKUP(Tableau257[[#This Row],[PLACE ERGUE]],PointsClassement[],2,FALSE)</f>
        <v xml:space="preserve"> </v>
      </c>
      <c r="M109" s="5" t="s">
        <v>2</v>
      </c>
      <c r="N109" s="9" t="str">
        <f>VLOOKUP(Tableau257[[#This Row],[PLACE TREGUNC]],PointsClassement[],2,FALSE)</f>
        <v xml:space="preserve"> </v>
      </c>
      <c r="O109" s="5" t="s">
        <v>2</v>
      </c>
      <c r="P109" s="9" t="str">
        <f>VLOOKUP(Tableau257[[#This Row],[PLACE SCAER]],PointsClassement[],2,FALSE)</f>
        <v xml:space="preserve"> </v>
      </c>
      <c r="Q109" s="5" t="s">
        <v>2</v>
      </c>
      <c r="R109" s="9" t="str">
        <f>VLOOKUP(Tableau257[[#This Row],[PLACE GOUEZEC]],PointsClassement[],2,FALSE)</f>
        <v xml:space="preserve"> </v>
      </c>
      <c r="S109" s="7"/>
      <c r="T109" s="8">
        <f t="shared" si="3"/>
        <v>0</v>
      </c>
    </row>
    <row r="110" spans="1:20" x14ac:dyDescent="0.3">
      <c r="A110">
        <v>105</v>
      </c>
      <c r="E110" s="3" t="s">
        <v>2</v>
      </c>
      <c r="F110" s="9" t="str">
        <f>VLOOKUP(Tableau257[[#This Row],[PLACE QUIMPER]],PointsClassement[],2,FALSE)</f>
        <v xml:space="preserve"> </v>
      </c>
      <c r="G110" s="5" t="s">
        <v>2</v>
      </c>
      <c r="H110" s="9" t="str">
        <f>VLOOKUP(Tableau257[[#This Row],[PLACE RIEC]],PointsClassement[],2,FALSE)</f>
        <v xml:space="preserve"> </v>
      </c>
      <c r="I110" s="5" t="s">
        <v>2</v>
      </c>
      <c r="J110" s="9" t="str">
        <f>VLOOKUP(Tableau257[[#This Row],[PLACE QUIMPERLE]],PointsClassement[],2,FALSE)</f>
        <v xml:space="preserve"> </v>
      </c>
      <c r="K110" s="5" t="s">
        <v>2</v>
      </c>
      <c r="L110" s="9" t="str">
        <f>VLOOKUP(Tableau257[[#This Row],[PLACE ERGUE]],PointsClassement[],2,FALSE)</f>
        <v xml:space="preserve"> </v>
      </c>
      <c r="M110" s="5" t="s">
        <v>2</v>
      </c>
      <c r="N110" s="9" t="str">
        <f>VLOOKUP(Tableau257[[#This Row],[PLACE TREGUNC]],PointsClassement[],2,FALSE)</f>
        <v xml:space="preserve"> </v>
      </c>
      <c r="O110" s="5" t="s">
        <v>2</v>
      </c>
      <c r="P110" s="9" t="str">
        <f>VLOOKUP(Tableau257[[#This Row],[PLACE SCAER]],PointsClassement[],2,FALSE)</f>
        <v xml:space="preserve"> </v>
      </c>
      <c r="Q110" s="5" t="s">
        <v>2</v>
      </c>
      <c r="R110" s="9" t="str">
        <f>VLOOKUP(Tableau257[[#This Row],[PLACE GOUEZEC]],PointsClassement[],2,FALSE)</f>
        <v xml:space="preserve"> </v>
      </c>
      <c r="S110" s="7"/>
      <c r="T110" s="8">
        <f t="shared" si="3"/>
        <v>0</v>
      </c>
    </row>
    <row r="111" spans="1:20" x14ac:dyDescent="0.3">
      <c r="A111">
        <v>106</v>
      </c>
      <c r="E111" s="3" t="s">
        <v>2</v>
      </c>
      <c r="F111" s="9" t="str">
        <f>VLOOKUP(Tableau257[[#This Row],[PLACE QUIMPER]],PointsClassement[],2,FALSE)</f>
        <v xml:space="preserve"> </v>
      </c>
      <c r="G111" s="5" t="s">
        <v>2</v>
      </c>
      <c r="H111" s="9" t="str">
        <f>VLOOKUP(Tableau257[[#This Row],[PLACE RIEC]],PointsClassement[],2,FALSE)</f>
        <v xml:space="preserve"> </v>
      </c>
      <c r="I111" s="5" t="s">
        <v>2</v>
      </c>
      <c r="J111" s="9" t="str">
        <f>VLOOKUP(Tableau257[[#This Row],[PLACE QUIMPERLE]],PointsClassement[],2,FALSE)</f>
        <v xml:space="preserve"> </v>
      </c>
      <c r="K111" s="5" t="s">
        <v>2</v>
      </c>
      <c r="L111" s="9" t="str">
        <f>VLOOKUP(Tableau257[[#This Row],[PLACE ERGUE]],PointsClassement[],2,FALSE)</f>
        <v xml:space="preserve"> </v>
      </c>
      <c r="M111" s="5" t="s">
        <v>2</v>
      </c>
      <c r="N111" s="9" t="str">
        <f>VLOOKUP(Tableau257[[#This Row],[PLACE TREGUNC]],PointsClassement[],2,FALSE)</f>
        <v xml:space="preserve"> </v>
      </c>
      <c r="O111" s="5" t="s">
        <v>2</v>
      </c>
      <c r="P111" s="9" t="str">
        <f>VLOOKUP(Tableau257[[#This Row],[PLACE SCAER]],PointsClassement[],2,FALSE)</f>
        <v xml:space="preserve"> </v>
      </c>
      <c r="Q111" s="5" t="s">
        <v>2</v>
      </c>
      <c r="R111" s="9" t="str">
        <f>VLOOKUP(Tableau257[[#This Row],[PLACE GOUEZEC]],PointsClassement[],2,FALSE)</f>
        <v xml:space="preserve"> </v>
      </c>
      <c r="S111" s="7"/>
      <c r="T111" s="8">
        <f t="shared" si="3"/>
        <v>0</v>
      </c>
    </row>
    <row r="112" spans="1:20" x14ac:dyDescent="0.3">
      <c r="A112">
        <v>107</v>
      </c>
      <c r="E112" s="3" t="s">
        <v>2</v>
      </c>
      <c r="F112" s="9" t="str">
        <f>VLOOKUP(Tableau257[[#This Row],[PLACE QUIMPER]],PointsClassement[],2,FALSE)</f>
        <v xml:space="preserve"> </v>
      </c>
      <c r="G112" s="5" t="s">
        <v>2</v>
      </c>
      <c r="H112" s="9" t="str">
        <f>VLOOKUP(Tableau257[[#This Row],[PLACE RIEC]],PointsClassement[],2,FALSE)</f>
        <v xml:space="preserve"> </v>
      </c>
      <c r="I112" s="5" t="s">
        <v>2</v>
      </c>
      <c r="J112" s="9" t="str">
        <f>VLOOKUP(Tableau257[[#This Row],[PLACE QUIMPERLE]],PointsClassement[],2,FALSE)</f>
        <v xml:space="preserve"> </v>
      </c>
      <c r="K112" s="5" t="s">
        <v>2</v>
      </c>
      <c r="L112" s="9" t="str">
        <f>VLOOKUP(Tableau257[[#This Row],[PLACE ERGUE]],PointsClassement[],2,FALSE)</f>
        <v xml:space="preserve"> </v>
      </c>
      <c r="M112" s="5" t="s">
        <v>2</v>
      </c>
      <c r="N112" s="9" t="str">
        <f>VLOOKUP(Tableau257[[#This Row],[PLACE TREGUNC]],PointsClassement[],2,FALSE)</f>
        <v xml:space="preserve"> </v>
      </c>
      <c r="O112" s="5" t="s">
        <v>2</v>
      </c>
      <c r="P112" s="9" t="str">
        <f>VLOOKUP(Tableau257[[#This Row],[PLACE SCAER]],PointsClassement[],2,FALSE)</f>
        <v xml:space="preserve"> </v>
      </c>
      <c r="Q112" s="5" t="s">
        <v>2</v>
      </c>
      <c r="R112" s="9" t="str">
        <f>VLOOKUP(Tableau257[[#This Row],[PLACE GOUEZEC]],PointsClassement[],2,FALSE)</f>
        <v xml:space="preserve"> </v>
      </c>
      <c r="S112" s="7"/>
      <c r="T112" s="8">
        <f t="shared" si="3"/>
        <v>0</v>
      </c>
    </row>
    <row r="113" spans="1:20" x14ac:dyDescent="0.3">
      <c r="A113">
        <v>108</v>
      </c>
      <c r="E113" s="3" t="s">
        <v>2</v>
      </c>
      <c r="F113" s="9" t="str">
        <f>VLOOKUP(Tableau257[[#This Row],[PLACE QUIMPER]],PointsClassement[],2,FALSE)</f>
        <v xml:space="preserve"> </v>
      </c>
      <c r="G113" s="5" t="s">
        <v>2</v>
      </c>
      <c r="H113" s="9" t="str">
        <f>VLOOKUP(Tableau257[[#This Row],[PLACE RIEC]],PointsClassement[],2,FALSE)</f>
        <v xml:space="preserve"> </v>
      </c>
      <c r="I113" s="5" t="s">
        <v>2</v>
      </c>
      <c r="J113" s="9" t="str">
        <f>VLOOKUP(Tableau257[[#This Row],[PLACE QUIMPERLE]],PointsClassement[],2,FALSE)</f>
        <v xml:space="preserve"> </v>
      </c>
      <c r="K113" s="5" t="s">
        <v>2</v>
      </c>
      <c r="L113" s="9" t="str">
        <f>VLOOKUP(Tableau257[[#This Row],[PLACE ERGUE]],PointsClassement[],2,FALSE)</f>
        <v xml:space="preserve"> </v>
      </c>
      <c r="M113" s="5" t="s">
        <v>2</v>
      </c>
      <c r="N113" s="9" t="str">
        <f>VLOOKUP(Tableau257[[#This Row],[PLACE TREGUNC]],PointsClassement[],2,FALSE)</f>
        <v xml:space="preserve"> </v>
      </c>
      <c r="O113" s="5" t="s">
        <v>2</v>
      </c>
      <c r="P113" s="9" t="str">
        <f>VLOOKUP(Tableau257[[#This Row],[PLACE SCAER]],PointsClassement[],2,FALSE)</f>
        <v xml:space="preserve"> </v>
      </c>
      <c r="Q113" s="5" t="s">
        <v>2</v>
      </c>
      <c r="R113" s="9" t="str">
        <f>VLOOKUP(Tableau257[[#This Row],[PLACE GOUEZEC]],PointsClassement[],2,FALSE)</f>
        <v xml:space="preserve"> </v>
      </c>
      <c r="S113" s="7"/>
      <c r="T113" s="8">
        <f t="shared" si="3"/>
        <v>0</v>
      </c>
    </row>
    <row r="114" spans="1:20" x14ac:dyDescent="0.3">
      <c r="A114">
        <v>109</v>
      </c>
      <c r="E114" s="3" t="s">
        <v>2</v>
      </c>
      <c r="F114" s="9" t="str">
        <f>VLOOKUP(Tableau257[[#This Row],[PLACE QUIMPER]],PointsClassement[],2,FALSE)</f>
        <v xml:space="preserve"> </v>
      </c>
      <c r="G114" s="5" t="s">
        <v>2</v>
      </c>
      <c r="H114" s="9" t="str">
        <f>VLOOKUP(Tableau257[[#This Row],[PLACE RIEC]],PointsClassement[],2,FALSE)</f>
        <v xml:space="preserve"> </v>
      </c>
      <c r="I114" s="5" t="s">
        <v>2</v>
      </c>
      <c r="J114" s="9" t="str">
        <f>VLOOKUP(Tableau257[[#This Row],[PLACE QUIMPERLE]],PointsClassement[],2,FALSE)</f>
        <v xml:space="preserve"> </v>
      </c>
      <c r="K114" s="5" t="s">
        <v>2</v>
      </c>
      <c r="L114" s="9" t="str">
        <f>VLOOKUP(Tableau257[[#This Row],[PLACE ERGUE]],PointsClassement[],2,FALSE)</f>
        <v xml:space="preserve"> </v>
      </c>
      <c r="M114" s="5" t="s">
        <v>2</v>
      </c>
      <c r="N114" s="9" t="str">
        <f>VLOOKUP(Tableau257[[#This Row],[PLACE TREGUNC]],PointsClassement[],2,FALSE)</f>
        <v xml:space="preserve"> </v>
      </c>
      <c r="O114" s="5" t="s">
        <v>2</v>
      </c>
      <c r="P114" s="9" t="str">
        <f>VLOOKUP(Tableau257[[#This Row],[PLACE SCAER]],PointsClassement[],2,FALSE)</f>
        <v xml:space="preserve"> </v>
      </c>
      <c r="Q114" s="5" t="s">
        <v>2</v>
      </c>
      <c r="R114" s="9" t="str">
        <f>VLOOKUP(Tableau257[[#This Row],[PLACE GOUEZEC]],PointsClassement[],2,FALSE)</f>
        <v xml:space="preserve"> </v>
      </c>
      <c r="S114" s="7"/>
      <c r="T114" s="8">
        <f t="shared" si="3"/>
        <v>0</v>
      </c>
    </row>
    <row r="115" spans="1:20" x14ac:dyDescent="0.3">
      <c r="A115">
        <v>110</v>
      </c>
      <c r="E115" s="3" t="s">
        <v>2</v>
      </c>
      <c r="F115" s="9" t="str">
        <f>VLOOKUP(Tableau257[[#This Row],[PLACE QUIMPER]],PointsClassement[],2,FALSE)</f>
        <v xml:space="preserve"> </v>
      </c>
      <c r="G115" s="5" t="s">
        <v>2</v>
      </c>
      <c r="H115" s="9" t="str">
        <f>VLOOKUP(Tableau257[[#This Row],[PLACE RIEC]],PointsClassement[],2,FALSE)</f>
        <v xml:space="preserve"> </v>
      </c>
      <c r="I115" s="5" t="s">
        <v>2</v>
      </c>
      <c r="J115" s="9" t="str">
        <f>VLOOKUP(Tableau257[[#This Row],[PLACE QUIMPERLE]],PointsClassement[],2,FALSE)</f>
        <v xml:space="preserve"> </v>
      </c>
      <c r="K115" s="5" t="s">
        <v>2</v>
      </c>
      <c r="L115" s="9" t="str">
        <f>VLOOKUP(Tableau257[[#This Row],[PLACE ERGUE]],PointsClassement[],2,FALSE)</f>
        <v xml:space="preserve"> </v>
      </c>
      <c r="M115" s="5" t="s">
        <v>2</v>
      </c>
      <c r="N115" s="9" t="str">
        <f>VLOOKUP(Tableau257[[#This Row],[PLACE TREGUNC]],PointsClassement[],2,FALSE)</f>
        <v xml:space="preserve"> </v>
      </c>
      <c r="O115" s="5" t="s">
        <v>2</v>
      </c>
      <c r="P115" s="9" t="str">
        <f>VLOOKUP(Tableau257[[#This Row],[PLACE SCAER]],PointsClassement[],2,FALSE)</f>
        <v xml:space="preserve"> </v>
      </c>
      <c r="Q115" s="5" t="s">
        <v>2</v>
      </c>
      <c r="R115" s="9" t="str">
        <f>VLOOKUP(Tableau257[[#This Row],[PLACE GOUEZEC]],PointsClassement[],2,FALSE)</f>
        <v xml:space="preserve"> </v>
      </c>
      <c r="S115" s="7"/>
      <c r="T115" s="8">
        <f t="shared" si="3"/>
        <v>0</v>
      </c>
    </row>
    <row r="116" spans="1:20" x14ac:dyDescent="0.3">
      <c r="A116">
        <v>111</v>
      </c>
      <c r="E116" s="3" t="s">
        <v>2</v>
      </c>
      <c r="F116" s="9" t="str">
        <f>VLOOKUP(Tableau257[[#This Row],[PLACE QUIMPER]],PointsClassement[],2,FALSE)</f>
        <v xml:space="preserve"> </v>
      </c>
      <c r="G116" s="5" t="s">
        <v>2</v>
      </c>
      <c r="H116" s="9" t="str">
        <f>VLOOKUP(Tableau257[[#This Row],[PLACE RIEC]],PointsClassement[],2,FALSE)</f>
        <v xml:space="preserve"> </v>
      </c>
      <c r="I116" s="5" t="s">
        <v>2</v>
      </c>
      <c r="J116" s="9" t="str">
        <f>VLOOKUP(Tableau257[[#This Row],[PLACE QUIMPERLE]],PointsClassement[],2,FALSE)</f>
        <v xml:space="preserve"> </v>
      </c>
      <c r="K116" s="5" t="s">
        <v>2</v>
      </c>
      <c r="L116" s="9" t="str">
        <f>VLOOKUP(Tableau257[[#This Row],[PLACE ERGUE]],PointsClassement[],2,FALSE)</f>
        <v xml:space="preserve"> </v>
      </c>
      <c r="M116" s="5" t="s">
        <v>2</v>
      </c>
      <c r="N116" s="9" t="str">
        <f>VLOOKUP(Tableau257[[#This Row],[PLACE TREGUNC]],PointsClassement[],2,FALSE)</f>
        <v xml:space="preserve"> </v>
      </c>
      <c r="O116" s="5" t="s">
        <v>2</v>
      </c>
      <c r="P116" s="9" t="str">
        <f>VLOOKUP(Tableau257[[#This Row],[PLACE SCAER]],PointsClassement[],2,FALSE)</f>
        <v xml:space="preserve"> </v>
      </c>
      <c r="Q116" s="5" t="s">
        <v>2</v>
      </c>
      <c r="R116" s="9" t="str">
        <f>VLOOKUP(Tableau257[[#This Row],[PLACE GOUEZEC]],PointsClassement[],2,FALSE)</f>
        <v xml:space="preserve"> </v>
      </c>
      <c r="S116" s="7"/>
      <c r="T116" s="8">
        <f t="shared" si="3"/>
        <v>0</v>
      </c>
    </row>
    <row r="117" spans="1:20" x14ac:dyDescent="0.3">
      <c r="A117">
        <v>112</v>
      </c>
      <c r="E117" s="3" t="s">
        <v>2</v>
      </c>
      <c r="F117" s="9" t="str">
        <f>VLOOKUP(Tableau257[[#This Row],[PLACE QUIMPER]],PointsClassement[],2,FALSE)</f>
        <v xml:space="preserve"> </v>
      </c>
      <c r="G117" s="5" t="s">
        <v>2</v>
      </c>
      <c r="H117" s="9" t="str">
        <f>VLOOKUP(Tableau257[[#This Row],[PLACE RIEC]],PointsClassement[],2,FALSE)</f>
        <v xml:space="preserve"> </v>
      </c>
      <c r="I117" s="5" t="s">
        <v>2</v>
      </c>
      <c r="J117" s="9" t="str">
        <f>VLOOKUP(Tableau257[[#This Row],[PLACE QUIMPERLE]],PointsClassement[],2,FALSE)</f>
        <v xml:space="preserve"> </v>
      </c>
      <c r="K117" s="5" t="s">
        <v>2</v>
      </c>
      <c r="L117" s="9" t="str">
        <f>VLOOKUP(Tableau257[[#This Row],[PLACE ERGUE]],PointsClassement[],2,FALSE)</f>
        <v xml:space="preserve"> </v>
      </c>
      <c r="M117" s="5" t="s">
        <v>2</v>
      </c>
      <c r="N117" s="9" t="str">
        <f>VLOOKUP(Tableau257[[#This Row],[PLACE TREGUNC]],PointsClassement[],2,FALSE)</f>
        <v xml:space="preserve"> </v>
      </c>
      <c r="O117" s="5" t="s">
        <v>2</v>
      </c>
      <c r="P117" s="9" t="str">
        <f>VLOOKUP(Tableau257[[#This Row],[PLACE SCAER]],PointsClassement[],2,FALSE)</f>
        <v xml:space="preserve"> </v>
      </c>
      <c r="Q117" s="5" t="s">
        <v>2</v>
      </c>
      <c r="R117" s="9" t="str">
        <f>VLOOKUP(Tableau257[[#This Row],[PLACE GOUEZEC]],PointsClassement[],2,FALSE)</f>
        <v xml:space="preserve"> </v>
      </c>
      <c r="S117" s="7"/>
      <c r="T117" s="8">
        <f t="shared" si="3"/>
        <v>0</v>
      </c>
    </row>
    <row r="118" spans="1:20" x14ac:dyDescent="0.3">
      <c r="A118">
        <v>113</v>
      </c>
      <c r="E118" s="3" t="s">
        <v>2</v>
      </c>
      <c r="F118" s="9" t="str">
        <f>VLOOKUP(Tableau257[[#This Row],[PLACE QUIMPER]],PointsClassement[],2,FALSE)</f>
        <v xml:space="preserve"> </v>
      </c>
      <c r="G118" s="5" t="s">
        <v>2</v>
      </c>
      <c r="H118" s="9" t="str">
        <f>VLOOKUP(Tableau257[[#This Row],[PLACE RIEC]],PointsClassement[],2,FALSE)</f>
        <v xml:space="preserve"> </v>
      </c>
      <c r="I118" s="5" t="s">
        <v>2</v>
      </c>
      <c r="J118" s="9" t="str">
        <f>VLOOKUP(Tableau257[[#This Row],[PLACE QUIMPERLE]],PointsClassement[],2,FALSE)</f>
        <v xml:space="preserve"> </v>
      </c>
      <c r="K118" s="5" t="s">
        <v>2</v>
      </c>
      <c r="L118" s="9" t="str">
        <f>VLOOKUP(Tableau257[[#This Row],[PLACE ERGUE]],PointsClassement[],2,FALSE)</f>
        <v xml:space="preserve"> </v>
      </c>
      <c r="M118" s="5" t="s">
        <v>2</v>
      </c>
      <c r="N118" s="9" t="str">
        <f>VLOOKUP(Tableau257[[#This Row],[PLACE TREGUNC]],PointsClassement[],2,FALSE)</f>
        <v xml:space="preserve"> </v>
      </c>
      <c r="O118" s="5" t="s">
        <v>2</v>
      </c>
      <c r="P118" s="9" t="str">
        <f>VLOOKUP(Tableau257[[#This Row],[PLACE SCAER]],PointsClassement[],2,FALSE)</f>
        <v xml:space="preserve"> </v>
      </c>
      <c r="Q118" s="5" t="s">
        <v>2</v>
      </c>
      <c r="R118" s="9" t="str">
        <f>VLOOKUP(Tableau257[[#This Row],[PLACE GOUEZEC]],PointsClassement[],2,FALSE)</f>
        <v xml:space="preserve"> </v>
      </c>
      <c r="S118" s="7"/>
      <c r="T118" s="8">
        <f t="shared" si="3"/>
        <v>0</v>
      </c>
    </row>
    <row r="119" spans="1:20" x14ac:dyDescent="0.3">
      <c r="A119">
        <v>114</v>
      </c>
      <c r="E119" s="3" t="s">
        <v>2</v>
      </c>
      <c r="F119" s="9" t="str">
        <f>VLOOKUP(Tableau257[[#This Row],[PLACE QUIMPER]],PointsClassement[],2,FALSE)</f>
        <v xml:space="preserve"> </v>
      </c>
      <c r="G119" s="5" t="s">
        <v>2</v>
      </c>
      <c r="H119" s="9" t="str">
        <f>VLOOKUP(Tableau257[[#This Row],[PLACE RIEC]],PointsClassement[],2,FALSE)</f>
        <v xml:space="preserve"> </v>
      </c>
      <c r="I119" s="5" t="s">
        <v>2</v>
      </c>
      <c r="J119" s="9" t="str">
        <f>VLOOKUP(Tableau257[[#This Row],[PLACE QUIMPERLE]],PointsClassement[],2,FALSE)</f>
        <v xml:space="preserve"> </v>
      </c>
      <c r="K119" s="5" t="s">
        <v>2</v>
      </c>
      <c r="L119" s="9" t="str">
        <f>VLOOKUP(Tableau257[[#This Row],[PLACE ERGUE]],PointsClassement[],2,FALSE)</f>
        <v xml:space="preserve"> </v>
      </c>
      <c r="M119" s="5" t="s">
        <v>2</v>
      </c>
      <c r="N119" s="9" t="str">
        <f>VLOOKUP(Tableau257[[#This Row],[PLACE TREGUNC]],PointsClassement[],2,FALSE)</f>
        <v xml:space="preserve"> </v>
      </c>
      <c r="O119" s="5" t="s">
        <v>2</v>
      </c>
      <c r="P119" s="9" t="str">
        <f>VLOOKUP(Tableau257[[#This Row],[PLACE SCAER]],PointsClassement[],2,FALSE)</f>
        <v xml:space="preserve"> </v>
      </c>
      <c r="Q119" s="5" t="s">
        <v>2</v>
      </c>
      <c r="R119" s="9" t="str">
        <f>VLOOKUP(Tableau257[[#This Row],[PLACE GOUEZEC]],PointsClassement[],2,FALSE)</f>
        <v xml:space="preserve"> </v>
      </c>
      <c r="S119" s="7"/>
      <c r="T119" s="8">
        <f t="shared" si="3"/>
        <v>0</v>
      </c>
    </row>
    <row r="120" spans="1:20" x14ac:dyDescent="0.3">
      <c r="A120">
        <v>115</v>
      </c>
      <c r="E120" s="3" t="s">
        <v>2</v>
      </c>
      <c r="F120" s="9" t="str">
        <f>VLOOKUP(Tableau257[[#This Row],[PLACE QUIMPER]],PointsClassement[],2,FALSE)</f>
        <v xml:space="preserve"> </v>
      </c>
      <c r="G120" s="5" t="s">
        <v>2</v>
      </c>
      <c r="H120" s="9" t="str">
        <f>VLOOKUP(Tableau257[[#This Row],[PLACE RIEC]],PointsClassement[],2,FALSE)</f>
        <v xml:space="preserve"> </v>
      </c>
      <c r="I120" s="5" t="s">
        <v>2</v>
      </c>
      <c r="J120" s="9" t="str">
        <f>VLOOKUP(Tableau257[[#This Row],[PLACE QUIMPERLE]],PointsClassement[],2,FALSE)</f>
        <v xml:space="preserve"> </v>
      </c>
      <c r="K120" s="5" t="s">
        <v>2</v>
      </c>
      <c r="L120" s="9" t="str">
        <f>VLOOKUP(Tableau257[[#This Row],[PLACE ERGUE]],PointsClassement[],2,FALSE)</f>
        <v xml:space="preserve"> </v>
      </c>
      <c r="M120" s="5" t="s">
        <v>2</v>
      </c>
      <c r="N120" s="9" t="str">
        <f>VLOOKUP(Tableau257[[#This Row],[PLACE TREGUNC]],PointsClassement[],2,FALSE)</f>
        <v xml:space="preserve"> </v>
      </c>
      <c r="O120" s="5" t="s">
        <v>2</v>
      </c>
      <c r="P120" s="9" t="str">
        <f>VLOOKUP(Tableau257[[#This Row],[PLACE SCAER]],PointsClassement[],2,FALSE)</f>
        <v xml:space="preserve"> </v>
      </c>
      <c r="Q120" s="5" t="s">
        <v>2</v>
      </c>
      <c r="R120" s="9" t="str">
        <f>VLOOKUP(Tableau257[[#This Row],[PLACE GOUEZEC]],PointsClassement[],2,FALSE)</f>
        <v xml:space="preserve"> </v>
      </c>
      <c r="S120" s="7"/>
      <c r="T120" s="8">
        <f t="shared" si="3"/>
        <v>0</v>
      </c>
    </row>
    <row r="121" spans="1:20" x14ac:dyDescent="0.3">
      <c r="A121">
        <v>116</v>
      </c>
      <c r="E121" s="3" t="s">
        <v>2</v>
      </c>
      <c r="F121" s="9" t="str">
        <f>VLOOKUP(Tableau257[[#This Row],[PLACE QUIMPER]],PointsClassement[],2,FALSE)</f>
        <v xml:space="preserve"> </v>
      </c>
      <c r="G121" s="5" t="s">
        <v>2</v>
      </c>
      <c r="H121" s="9" t="str">
        <f>VLOOKUP(Tableau257[[#This Row],[PLACE RIEC]],PointsClassement[],2,FALSE)</f>
        <v xml:space="preserve"> </v>
      </c>
      <c r="I121" s="5" t="s">
        <v>2</v>
      </c>
      <c r="J121" s="9" t="str">
        <f>VLOOKUP(Tableau257[[#This Row],[PLACE QUIMPERLE]],PointsClassement[],2,FALSE)</f>
        <v xml:space="preserve"> </v>
      </c>
      <c r="K121" s="5" t="s">
        <v>2</v>
      </c>
      <c r="L121" s="9" t="str">
        <f>VLOOKUP(Tableau257[[#This Row],[PLACE ERGUE]],PointsClassement[],2,FALSE)</f>
        <v xml:space="preserve"> </v>
      </c>
      <c r="M121" s="5" t="s">
        <v>2</v>
      </c>
      <c r="N121" s="9" t="str">
        <f>VLOOKUP(Tableau257[[#This Row],[PLACE TREGUNC]],PointsClassement[],2,FALSE)</f>
        <v xml:space="preserve"> </v>
      </c>
      <c r="O121" s="5" t="s">
        <v>2</v>
      </c>
      <c r="P121" s="9" t="str">
        <f>VLOOKUP(Tableau257[[#This Row],[PLACE SCAER]],PointsClassement[],2,FALSE)</f>
        <v xml:space="preserve"> </v>
      </c>
      <c r="Q121" s="5" t="s">
        <v>2</v>
      </c>
      <c r="R121" s="9" t="str">
        <f>VLOOKUP(Tableau257[[#This Row],[PLACE GOUEZEC]],PointsClassement[],2,FALSE)</f>
        <v xml:space="preserve"> </v>
      </c>
      <c r="S121" s="7"/>
      <c r="T121" s="8">
        <f t="shared" si="3"/>
        <v>0</v>
      </c>
    </row>
    <row r="122" spans="1:20" x14ac:dyDescent="0.3">
      <c r="A122">
        <v>117</v>
      </c>
      <c r="E122" s="3" t="s">
        <v>2</v>
      </c>
      <c r="F122" s="9" t="str">
        <f>VLOOKUP(Tableau257[[#This Row],[PLACE QUIMPER]],PointsClassement[],2,FALSE)</f>
        <v xml:space="preserve"> </v>
      </c>
      <c r="G122" s="5" t="s">
        <v>2</v>
      </c>
      <c r="H122" s="9" t="str">
        <f>VLOOKUP(Tableau257[[#This Row],[PLACE RIEC]],PointsClassement[],2,FALSE)</f>
        <v xml:space="preserve"> </v>
      </c>
      <c r="I122" s="5" t="s">
        <v>2</v>
      </c>
      <c r="J122" s="9" t="str">
        <f>VLOOKUP(Tableau257[[#This Row],[PLACE QUIMPERLE]],PointsClassement[],2,FALSE)</f>
        <v xml:space="preserve"> </v>
      </c>
      <c r="K122" s="5" t="s">
        <v>2</v>
      </c>
      <c r="L122" s="9" t="str">
        <f>VLOOKUP(Tableau257[[#This Row],[PLACE ERGUE]],PointsClassement[],2,FALSE)</f>
        <v xml:space="preserve"> </v>
      </c>
      <c r="M122" s="5" t="s">
        <v>2</v>
      </c>
      <c r="N122" s="9" t="str">
        <f>VLOOKUP(Tableau257[[#This Row],[PLACE TREGUNC]],PointsClassement[],2,FALSE)</f>
        <v xml:space="preserve"> </v>
      </c>
      <c r="O122" s="5" t="s">
        <v>2</v>
      </c>
      <c r="P122" s="9" t="str">
        <f>VLOOKUP(Tableau257[[#This Row],[PLACE SCAER]],PointsClassement[],2,FALSE)</f>
        <v xml:space="preserve"> </v>
      </c>
      <c r="Q122" s="5" t="s">
        <v>2</v>
      </c>
      <c r="R122" s="9" t="str">
        <f>VLOOKUP(Tableau257[[#This Row],[PLACE GOUEZEC]],PointsClassement[],2,FALSE)</f>
        <v xml:space="preserve"> </v>
      </c>
      <c r="S122" s="7"/>
      <c r="T122" s="8">
        <f t="shared" si="3"/>
        <v>0</v>
      </c>
    </row>
    <row r="123" spans="1:20" x14ac:dyDescent="0.3">
      <c r="A123">
        <v>118</v>
      </c>
      <c r="E123" s="3" t="s">
        <v>2</v>
      </c>
      <c r="F123" s="9" t="str">
        <f>VLOOKUP(Tableau257[[#This Row],[PLACE QUIMPER]],PointsClassement[],2,FALSE)</f>
        <v xml:space="preserve"> </v>
      </c>
      <c r="G123" s="5" t="s">
        <v>2</v>
      </c>
      <c r="H123" s="9" t="str">
        <f>VLOOKUP(Tableau257[[#This Row],[PLACE RIEC]],PointsClassement[],2,FALSE)</f>
        <v xml:space="preserve"> </v>
      </c>
      <c r="I123" s="5" t="s">
        <v>2</v>
      </c>
      <c r="J123" s="9" t="str">
        <f>VLOOKUP(Tableau257[[#This Row],[PLACE QUIMPERLE]],PointsClassement[],2,FALSE)</f>
        <v xml:space="preserve"> </v>
      </c>
      <c r="K123" s="5" t="s">
        <v>2</v>
      </c>
      <c r="L123" s="9" t="str">
        <f>VLOOKUP(Tableau257[[#This Row],[PLACE ERGUE]],PointsClassement[],2,FALSE)</f>
        <v xml:space="preserve"> </v>
      </c>
      <c r="M123" s="5" t="s">
        <v>2</v>
      </c>
      <c r="N123" s="9" t="str">
        <f>VLOOKUP(Tableau257[[#This Row],[PLACE TREGUNC]],PointsClassement[],2,FALSE)</f>
        <v xml:space="preserve"> </v>
      </c>
      <c r="O123" s="5" t="s">
        <v>2</v>
      </c>
      <c r="P123" s="9" t="str">
        <f>VLOOKUP(Tableau257[[#This Row],[PLACE SCAER]],PointsClassement[],2,FALSE)</f>
        <v xml:space="preserve"> </v>
      </c>
      <c r="Q123" s="5" t="s">
        <v>2</v>
      </c>
      <c r="R123" s="9" t="str">
        <f>VLOOKUP(Tableau257[[#This Row],[PLACE GOUEZEC]],PointsClassement[],2,FALSE)</f>
        <v xml:space="preserve"> </v>
      </c>
      <c r="S123" s="7"/>
      <c r="T123" s="8">
        <f t="shared" si="3"/>
        <v>0</v>
      </c>
    </row>
    <row r="124" spans="1:20" x14ac:dyDescent="0.3">
      <c r="A124">
        <v>119</v>
      </c>
      <c r="E124" s="3" t="s">
        <v>2</v>
      </c>
      <c r="F124" s="9" t="str">
        <f>VLOOKUP(Tableau257[[#This Row],[PLACE QUIMPER]],PointsClassement[],2,FALSE)</f>
        <v xml:space="preserve"> </v>
      </c>
      <c r="G124" s="5" t="s">
        <v>2</v>
      </c>
      <c r="H124" s="9" t="str">
        <f>VLOOKUP(Tableau257[[#This Row],[PLACE RIEC]],PointsClassement[],2,FALSE)</f>
        <v xml:space="preserve"> </v>
      </c>
      <c r="I124" s="5" t="s">
        <v>2</v>
      </c>
      <c r="J124" s="9" t="str">
        <f>VLOOKUP(Tableau257[[#This Row],[PLACE QUIMPERLE]],PointsClassement[],2,FALSE)</f>
        <v xml:space="preserve"> </v>
      </c>
      <c r="K124" s="5" t="s">
        <v>2</v>
      </c>
      <c r="L124" s="9" t="str">
        <f>VLOOKUP(Tableau257[[#This Row],[PLACE ERGUE]],PointsClassement[],2,FALSE)</f>
        <v xml:space="preserve"> </v>
      </c>
      <c r="M124" s="5" t="s">
        <v>2</v>
      </c>
      <c r="N124" s="9" t="str">
        <f>VLOOKUP(Tableau257[[#This Row],[PLACE TREGUNC]],PointsClassement[],2,FALSE)</f>
        <v xml:space="preserve"> </v>
      </c>
      <c r="O124" s="5" t="s">
        <v>2</v>
      </c>
      <c r="P124" s="9" t="str">
        <f>VLOOKUP(Tableau257[[#This Row],[PLACE SCAER]],PointsClassement[],2,FALSE)</f>
        <v xml:space="preserve"> </v>
      </c>
      <c r="Q124" s="5" t="s">
        <v>2</v>
      </c>
      <c r="R124" s="9" t="str">
        <f>VLOOKUP(Tableau257[[#This Row],[PLACE GOUEZEC]],PointsClassement[],2,FALSE)</f>
        <v xml:space="preserve"> </v>
      </c>
      <c r="S124" s="7"/>
      <c r="T124" s="8">
        <f t="shared" si="3"/>
        <v>0</v>
      </c>
    </row>
    <row r="125" spans="1:20" x14ac:dyDescent="0.3">
      <c r="A125">
        <v>120</v>
      </c>
      <c r="E125" s="3" t="s">
        <v>2</v>
      </c>
      <c r="F125" s="9" t="str">
        <f>VLOOKUP(Tableau257[[#This Row],[PLACE QUIMPER]],PointsClassement[],2,FALSE)</f>
        <v xml:space="preserve"> </v>
      </c>
      <c r="G125" s="5" t="s">
        <v>2</v>
      </c>
      <c r="H125" s="9" t="str">
        <f>VLOOKUP(Tableau257[[#This Row],[PLACE RIEC]],PointsClassement[],2,FALSE)</f>
        <v xml:space="preserve"> </v>
      </c>
      <c r="I125" s="5" t="s">
        <v>2</v>
      </c>
      <c r="J125" s="9" t="str">
        <f>VLOOKUP(Tableau257[[#This Row],[PLACE QUIMPERLE]],PointsClassement[],2,FALSE)</f>
        <v xml:space="preserve"> </v>
      </c>
      <c r="K125" s="5" t="s">
        <v>2</v>
      </c>
      <c r="L125" s="9" t="str">
        <f>VLOOKUP(Tableau257[[#This Row],[PLACE ERGUE]],PointsClassement[],2,FALSE)</f>
        <v xml:space="preserve"> </v>
      </c>
      <c r="M125" s="5" t="s">
        <v>2</v>
      </c>
      <c r="N125" s="9" t="str">
        <f>VLOOKUP(Tableau257[[#This Row],[PLACE TREGUNC]],PointsClassement[],2,FALSE)</f>
        <v xml:space="preserve"> </v>
      </c>
      <c r="O125" s="5" t="s">
        <v>2</v>
      </c>
      <c r="P125" s="9" t="str">
        <f>VLOOKUP(Tableau257[[#This Row],[PLACE SCAER]],PointsClassement[],2,FALSE)</f>
        <v xml:space="preserve"> </v>
      </c>
      <c r="Q125" s="5" t="s">
        <v>2</v>
      </c>
      <c r="R125" s="9" t="str">
        <f>VLOOKUP(Tableau257[[#This Row],[PLACE GOUEZEC]],PointsClassement[],2,FALSE)</f>
        <v xml:space="preserve"> </v>
      </c>
      <c r="S125" s="7"/>
      <c r="T125" s="8">
        <f t="shared" si="3"/>
        <v>0</v>
      </c>
    </row>
    <row r="126" spans="1:20" x14ac:dyDescent="0.3">
      <c r="A126">
        <v>121</v>
      </c>
      <c r="E126" s="3" t="s">
        <v>2</v>
      </c>
      <c r="F126" s="9" t="str">
        <f>VLOOKUP(Tableau257[[#This Row],[PLACE QUIMPER]],PointsClassement[],2,FALSE)</f>
        <v xml:space="preserve"> </v>
      </c>
      <c r="G126" s="5" t="s">
        <v>2</v>
      </c>
      <c r="H126" s="9" t="str">
        <f>VLOOKUP(Tableau257[[#This Row],[PLACE RIEC]],PointsClassement[],2,FALSE)</f>
        <v xml:space="preserve"> </v>
      </c>
      <c r="I126" s="5" t="s">
        <v>2</v>
      </c>
      <c r="J126" s="9" t="str">
        <f>VLOOKUP(Tableau257[[#This Row],[PLACE QUIMPERLE]],PointsClassement[],2,FALSE)</f>
        <v xml:space="preserve"> </v>
      </c>
      <c r="K126" s="5" t="s">
        <v>2</v>
      </c>
      <c r="L126" s="9" t="str">
        <f>VLOOKUP(Tableau257[[#This Row],[PLACE ERGUE]],PointsClassement[],2,FALSE)</f>
        <v xml:space="preserve"> </v>
      </c>
      <c r="M126" s="5" t="s">
        <v>2</v>
      </c>
      <c r="N126" s="9" t="str">
        <f>VLOOKUP(Tableau257[[#This Row],[PLACE TREGUNC]],PointsClassement[],2,FALSE)</f>
        <v xml:space="preserve"> </v>
      </c>
      <c r="O126" s="5" t="s">
        <v>2</v>
      </c>
      <c r="P126" s="9" t="str">
        <f>VLOOKUP(Tableau257[[#This Row],[PLACE SCAER]],PointsClassement[],2,FALSE)</f>
        <v xml:space="preserve"> </v>
      </c>
      <c r="Q126" s="5" t="s">
        <v>2</v>
      </c>
      <c r="R126" s="9" t="str">
        <f>VLOOKUP(Tableau257[[#This Row],[PLACE GOUEZEC]],PointsClassement[],2,FALSE)</f>
        <v xml:space="preserve"> </v>
      </c>
      <c r="S126" s="7"/>
      <c r="T126" s="8">
        <f t="shared" si="3"/>
        <v>0</v>
      </c>
    </row>
    <row r="127" spans="1:20" x14ac:dyDescent="0.3">
      <c r="A127">
        <v>122</v>
      </c>
      <c r="E127" s="3" t="s">
        <v>2</v>
      </c>
      <c r="F127" s="9" t="str">
        <f>VLOOKUP(Tableau257[[#This Row],[PLACE QUIMPER]],PointsClassement[],2,FALSE)</f>
        <v xml:space="preserve"> </v>
      </c>
      <c r="G127" s="5" t="s">
        <v>2</v>
      </c>
      <c r="H127" s="9" t="str">
        <f>VLOOKUP(Tableau257[[#This Row],[PLACE RIEC]],PointsClassement[],2,FALSE)</f>
        <v xml:space="preserve"> </v>
      </c>
      <c r="I127" s="5" t="s">
        <v>2</v>
      </c>
      <c r="J127" s="9" t="str">
        <f>VLOOKUP(Tableau257[[#This Row],[PLACE QUIMPERLE]],PointsClassement[],2,FALSE)</f>
        <v xml:space="preserve"> </v>
      </c>
      <c r="K127" s="5" t="s">
        <v>2</v>
      </c>
      <c r="L127" s="9" t="str">
        <f>VLOOKUP(Tableau257[[#This Row],[PLACE ERGUE]],PointsClassement[],2,FALSE)</f>
        <v xml:space="preserve"> </v>
      </c>
      <c r="M127" s="5" t="s">
        <v>2</v>
      </c>
      <c r="N127" s="9" t="str">
        <f>VLOOKUP(Tableau257[[#This Row],[PLACE TREGUNC]],PointsClassement[],2,FALSE)</f>
        <v xml:space="preserve"> </v>
      </c>
      <c r="O127" s="5" t="s">
        <v>2</v>
      </c>
      <c r="P127" s="9" t="str">
        <f>VLOOKUP(Tableau257[[#This Row],[PLACE SCAER]],PointsClassement[],2,FALSE)</f>
        <v xml:space="preserve"> </v>
      </c>
      <c r="Q127" s="5" t="s">
        <v>2</v>
      </c>
      <c r="R127" s="9" t="str">
        <f>VLOOKUP(Tableau257[[#This Row],[PLACE GOUEZEC]],PointsClassement[],2,FALSE)</f>
        <v xml:space="preserve"> </v>
      </c>
      <c r="S127" s="7"/>
      <c r="T127" s="8">
        <f t="shared" si="3"/>
        <v>0</v>
      </c>
    </row>
    <row r="128" spans="1:20" x14ac:dyDescent="0.3">
      <c r="A128">
        <v>123</v>
      </c>
      <c r="E128" s="3" t="s">
        <v>2</v>
      </c>
      <c r="F128" s="9" t="str">
        <f>VLOOKUP(Tableau257[[#This Row],[PLACE QUIMPER]],PointsClassement[],2,FALSE)</f>
        <v xml:space="preserve"> </v>
      </c>
      <c r="G128" s="5" t="s">
        <v>2</v>
      </c>
      <c r="H128" s="9" t="str">
        <f>VLOOKUP(Tableau257[[#This Row],[PLACE RIEC]],PointsClassement[],2,FALSE)</f>
        <v xml:space="preserve"> </v>
      </c>
      <c r="I128" s="5" t="s">
        <v>2</v>
      </c>
      <c r="J128" s="9" t="str">
        <f>VLOOKUP(Tableau257[[#This Row],[PLACE QUIMPERLE]],PointsClassement[],2,FALSE)</f>
        <v xml:space="preserve"> </v>
      </c>
      <c r="K128" s="5" t="s">
        <v>2</v>
      </c>
      <c r="L128" s="9" t="str">
        <f>VLOOKUP(Tableau257[[#This Row],[PLACE ERGUE]],PointsClassement[],2,FALSE)</f>
        <v xml:space="preserve"> </v>
      </c>
      <c r="M128" s="5" t="s">
        <v>2</v>
      </c>
      <c r="N128" s="9" t="str">
        <f>VLOOKUP(Tableau257[[#This Row],[PLACE TREGUNC]],PointsClassement[],2,FALSE)</f>
        <v xml:space="preserve"> </v>
      </c>
      <c r="O128" s="5" t="s">
        <v>2</v>
      </c>
      <c r="P128" s="9" t="str">
        <f>VLOOKUP(Tableau257[[#This Row],[PLACE SCAER]],PointsClassement[],2,FALSE)</f>
        <v xml:space="preserve"> </v>
      </c>
      <c r="Q128" s="5" t="s">
        <v>2</v>
      </c>
      <c r="R128" s="9" t="str">
        <f>VLOOKUP(Tableau257[[#This Row],[PLACE GOUEZEC]],PointsClassement[],2,FALSE)</f>
        <v xml:space="preserve"> </v>
      </c>
      <c r="S128" s="7"/>
      <c r="T128" s="8">
        <f t="shared" si="3"/>
        <v>0</v>
      </c>
    </row>
    <row r="129" spans="1:20" x14ac:dyDescent="0.3">
      <c r="A129">
        <v>124</v>
      </c>
      <c r="E129" s="3" t="s">
        <v>2</v>
      </c>
      <c r="F129" s="9" t="str">
        <f>VLOOKUP(Tableau257[[#This Row],[PLACE QUIMPER]],PointsClassement[],2,FALSE)</f>
        <v xml:space="preserve"> </v>
      </c>
      <c r="G129" s="5" t="s">
        <v>2</v>
      </c>
      <c r="H129" s="9" t="str">
        <f>VLOOKUP(Tableau257[[#This Row],[PLACE RIEC]],PointsClassement[],2,FALSE)</f>
        <v xml:space="preserve"> </v>
      </c>
      <c r="I129" s="5" t="s">
        <v>2</v>
      </c>
      <c r="J129" s="9" t="str">
        <f>VLOOKUP(Tableau257[[#This Row],[PLACE QUIMPERLE]],PointsClassement[],2,FALSE)</f>
        <v xml:space="preserve"> </v>
      </c>
      <c r="K129" s="5" t="s">
        <v>2</v>
      </c>
      <c r="L129" s="9" t="str">
        <f>VLOOKUP(Tableau257[[#This Row],[PLACE ERGUE]],PointsClassement[],2,FALSE)</f>
        <v xml:space="preserve"> </v>
      </c>
      <c r="M129" s="5" t="s">
        <v>2</v>
      </c>
      <c r="N129" s="9" t="str">
        <f>VLOOKUP(Tableau257[[#This Row],[PLACE TREGUNC]],PointsClassement[],2,FALSE)</f>
        <v xml:space="preserve"> </v>
      </c>
      <c r="O129" s="5" t="s">
        <v>2</v>
      </c>
      <c r="P129" s="9" t="str">
        <f>VLOOKUP(Tableau257[[#This Row],[PLACE SCAER]],PointsClassement[],2,FALSE)</f>
        <v xml:space="preserve"> </v>
      </c>
      <c r="Q129" s="5" t="s">
        <v>2</v>
      </c>
      <c r="R129" s="9" t="str">
        <f>VLOOKUP(Tableau257[[#This Row],[PLACE GOUEZEC]],PointsClassement[],2,FALSE)</f>
        <v xml:space="preserve"> </v>
      </c>
      <c r="S129" s="7"/>
      <c r="T129" s="8">
        <f t="shared" si="3"/>
        <v>0</v>
      </c>
    </row>
    <row r="130" spans="1:20" x14ac:dyDescent="0.3">
      <c r="A130">
        <v>125</v>
      </c>
      <c r="E130" s="3" t="s">
        <v>2</v>
      </c>
      <c r="F130" s="9" t="str">
        <f>VLOOKUP(Tableau257[[#This Row],[PLACE QUIMPER]],PointsClassement[],2,FALSE)</f>
        <v xml:space="preserve"> </v>
      </c>
      <c r="G130" s="5" t="s">
        <v>2</v>
      </c>
      <c r="H130" s="9" t="str">
        <f>VLOOKUP(Tableau257[[#This Row],[PLACE RIEC]],PointsClassement[],2,FALSE)</f>
        <v xml:space="preserve"> </v>
      </c>
      <c r="I130" s="5" t="s">
        <v>2</v>
      </c>
      <c r="J130" s="9" t="str">
        <f>VLOOKUP(Tableau257[[#This Row],[PLACE QUIMPERLE]],PointsClassement[],2,FALSE)</f>
        <v xml:space="preserve"> </v>
      </c>
      <c r="K130" s="5" t="s">
        <v>2</v>
      </c>
      <c r="L130" s="9" t="str">
        <f>VLOOKUP(Tableau257[[#This Row],[PLACE ERGUE]],PointsClassement[],2,FALSE)</f>
        <v xml:space="preserve"> </v>
      </c>
      <c r="M130" s="5" t="s">
        <v>2</v>
      </c>
      <c r="N130" s="9" t="str">
        <f>VLOOKUP(Tableau257[[#This Row],[PLACE TREGUNC]],PointsClassement[],2,FALSE)</f>
        <v xml:space="preserve"> </v>
      </c>
      <c r="O130" s="5" t="s">
        <v>2</v>
      </c>
      <c r="P130" s="9" t="str">
        <f>VLOOKUP(Tableau257[[#This Row],[PLACE SCAER]],PointsClassement[],2,FALSE)</f>
        <v xml:space="preserve"> </v>
      </c>
      <c r="Q130" s="5" t="s">
        <v>2</v>
      </c>
      <c r="R130" s="9" t="str">
        <f>VLOOKUP(Tableau257[[#This Row],[PLACE GOUEZEC]],PointsClassement[],2,FALSE)</f>
        <v xml:space="preserve"> </v>
      </c>
      <c r="S130" s="7"/>
      <c r="T130" s="8">
        <f t="shared" si="3"/>
        <v>0</v>
      </c>
    </row>
    <row r="131" spans="1:20" x14ac:dyDescent="0.3">
      <c r="A131">
        <v>126</v>
      </c>
      <c r="E131" s="3" t="s">
        <v>2</v>
      </c>
      <c r="F131" s="9" t="str">
        <f>VLOOKUP(Tableau257[[#This Row],[PLACE QUIMPER]],PointsClassement[],2,FALSE)</f>
        <v xml:space="preserve"> </v>
      </c>
      <c r="G131" s="5" t="s">
        <v>2</v>
      </c>
      <c r="H131" s="9" t="str">
        <f>VLOOKUP(Tableau257[[#This Row],[PLACE RIEC]],PointsClassement[],2,FALSE)</f>
        <v xml:space="preserve"> </v>
      </c>
      <c r="I131" s="5" t="s">
        <v>2</v>
      </c>
      <c r="J131" s="9" t="str">
        <f>VLOOKUP(Tableau257[[#This Row],[PLACE QUIMPERLE]],PointsClassement[],2,FALSE)</f>
        <v xml:space="preserve"> </v>
      </c>
      <c r="K131" s="5" t="s">
        <v>2</v>
      </c>
      <c r="L131" s="9" t="str">
        <f>VLOOKUP(Tableau257[[#This Row],[PLACE ERGUE]],PointsClassement[],2,FALSE)</f>
        <v xml:space="preserve"> </v>
      </c>
      <c r="M131" s="5" t="s">
        <v>2</v>
      </c>
      <c r="N131" s="9" t="str">
        <f>VLOOKUP(Tableau257[[#This Row],[PLACE TREGUNC]],PointsClassement[],2,FALSE)</f>
        <v xml:space="preserve"> </v>
      </c>
      <c r="O131" s="5" t="s">
        <v>2</v>
      </c>
      <c r="P131" s="9" t="str">
        <f>VLOOKUP(Tableau257[[#This Row],[PLACE SCAER]],PointsClassement[],2,FALSE)</f>
        <v xml:space="preserve"> </v>
      </c>
      <c r="Q131" s="5" t="s">
        <v>2</v>
      </c>
      <c r="R131" s="9" t="str">
        <f>VLOOKUP(Tableau257[[#This Row],[PLACE GOUEZEC]],PointsClassement[],2,FALSE)</f>
        <v xml:space="preserve"> </v>
      </c>
      <c r="S131" s="7"/>
      <c r="T131" s="8">
        <f t="shared" si="3"/>
        <v>0</v>
      </c>
    </row>
    <row r="132" spans="1:20" x14ac:dyDescent="0.3">
      <c r="A132">
        <v>127</v>
      </c>
      <c r="E132" s="3" t="s">
        <v>2</v>
      </c>
      <c r="F132" s="9" t="str">
        <f>VLOOKUP(Tableau257[[#This Row],[PLACE QUIMPER]],PointsClassement[],2,FALSE)</f>
        <v xml:space="preserve"> </v>
      </c>
      <c r="G132" s="5" t="s">
        <v>2</v>
      </c>
      <c r="H132" s="9" t="str">
        <f>VLOOKUP(Tableau257[[#This Row],[PLACE RIEC]],PointsClassement[],2,FALSE)</f>
        <v xml:space="preserve"> </v>
      </c>
      <c r="I132" s="5" t="s">
        <v>2</v>
      </c>
      <c r="J132" s="9" t="str">
        <f>VLOOKUP(Tableau257[[#This Row],[PLACE QUIMPERLE]],PointsClassement[],2,FALSE)</f>
        <v xml:space="preserve"> </v>
      </c>
      <c r="K132" s="5" t="s">
        <v>2</v>
      </c>
      <c r="L132" s="9" t="str">
        <f>VLOOKUP(Tableau257[[#This Row],[PLACE ERGUE]],PointsClassement[],2,FALSE)</f>
        <v xml:space="preserve"> </v>
      </c>
      <c r="M132" s="5" t="s">
        <v>2</v>
      </c>
      <c r="N132" s="9" t="str">
        <f>VLOOKUP(Tableau257[[#This Row],[PLACE TREGUNC]],PointsClassement[],2,FALSE)</f>
        <v xml:space="preserve"> </v>
      </c>
      <c r="O132" s="5" t="s">
        <v>2</v>
      </c>
      <c r="P132" s="9" t="str">
        <f>VLOOKUP(Tableau257[[#This Row],[PLACE SCAER]],PointsClassement[],2,FALSE)</f>
        <v xml:space="preserve"> </v>
      </c>
      <c r="Q132" s="5" t="s">
        <v>2</v>
      </c>
      <c r="R132" s="9" t="str">
        <f>VLOOKUP(Tableau257[[#This Row],[PLACE GOUEZEC]],PointsClassement[],2,FALSE)</f>
        <v xml:space="preserve"> </v>
      </c>
      <c r="S132" s="7"/>
      <c r="T132" s="8">
        <f t="shared" si="3"/>
        <v>0</v>
      </c>
    </row>
    <row r="133" spans="1:20" x14ac:dyDescent="0.3">
      <c r="A133">
        <v>128</v>
      </c>
      <c r="E133" s="3" t="s">
        <v>2</v>
      </c>
      <c r="F133" s="9" t="str">
        <f>VLOOKUP(Tableau257[[#This Row],[PLACE QUIMPER]],PointsClassement[],2,FALSE)</f>
        <v xml:space="preserve"> </v>
      </c>
      <c r="G133" s="5" t="s">
        <v>2</v>
      </c>
      <c r="H133" s="9" t="str">
        <f>VLOOKUP(Tableau257[[#This Row],[PLACE RIEC]],PointsClassement[],2,FALSE)</f>
        <v xml:space="preserve"> </v>
      </c>
      <c r="I133" s="5" t="s">
        <v>2</v>
      </c>
      <c r="J133" s="9" t="str">
        <f>VLOOKUP(Tableau257[[#This Row],[PLACE QUIMPERLE]],PointsClassement[],2,FALSE)</f>
        <v xml:space="preserve"> </v>
      </c>
      <c r="K133" s="5" t="s">
        <v>2</v>
      </c>
      <c r="L133" s="9" t="str">
        <f>VLOOKUP(Tableau257[[#This Row],[PLACE ERGUE]],PointsClassement[],2,FALSE)</f>
        <v xml:space="preserve"> </v>
      </c>
      <c r="M133" s="5" t="s">
        <v>2</v>
      </c>
      <c r="N133" s="9" t="str">
        <f>VLOOKUP(Tableau257[[#This Row],[PLACE TREGUNC]],PointsClassement[],2,FALSE)</f>
        <v xml:space="preserve"> </v>
      </c>
      <c r="O133" s="5" t="s">
        <v>2</v>
      </c>
      <c r="P133" s="9" t="str">
        <f>VLOOKUP(Tableau257[[#This Row],[PLACE SCAER]],PointsClassement[],2,FALSE)</f>
        <v xml:space="preserve"> </v>
      </c>
      <c r="Q133" s="5" t="s">
        <v>2</v>
      </c>
      <c r="R133" s="9" t="str">
        <f>VLOOKUP(Tableau257[[#This Row],[PLACE GOUEZEC]],PointsClassement[],2,FALSE)</f>
        <v xml:space="preserve"> </v>
      </c>
      <c r="S133" s="7"/>
      <c r="T133" s="8">
        <f t="shared" si="3"/>
        <v>0</v>
      </c>
    </row>
    <row r="134" spans="1:20" x14ac:dyDescent="0.3">
      <c r="A134">
        <v>129</v>
      </c>
      <c r="E134" s="3" t="s">
        <v>2</v>
      </c>
      <c r="F134" s="9" t="str">
        <f>VLOOKUP(Tableau257[[#This Row],[PLACE QUIMPER]],PointsClassement[],2,FALSE)</f>
        <v xml:space="preserve"> </v>
      </c>
      <c r="G134" s="5" t="s">
        <v>2</v>
      </c>
      <c r="H134" s="9" t="str">
        <f>VLOOKUP(Tableau257[[#This Row],[PLACE RIEC]],PointsClassement[],2,FALSE)</f>
        <v xml:space="preserve"> </v>
      </c>
      <c r="I134" s="5" t="s">
        <v>2</v>
      </c>
      <c r="J134" s="9" t="str">
        <f>VLOOKUP(Tableau257[[#This Row],[PLACE QUIMPERLE]],PointsClassement[],2,FALSE)</f>
        <v xml:space="preserve"> </v>
      </c>
      <c r="K134" s="5" t="s">
        <v>2</v>
      </c>
      <c r="L134" s="9" t="str">
        <f>VLOOKUP(Tableau257[[#This Row],[PLACE ERGUE]],PointsClassement[],2,FALSE)</f>
        <v xml:space="preserve"> </v>
      </c>
      <c r="M134" s="5" t="s">
        <v>2</v>
      </c>
      <c r="N134" s="9" t="str">
        <f>VLOOKUP(Tableau257[[#This Row],[PLACE TREGUNC]],PointsClassement[],2,FALSE)</f>
        <v xml:space="preserve"> </v>
      </c>
      <c r="O134" s="5" t="s">
        <v>2</v>
      </c>
      <c r="P134" s="9" t="str">
        <f>VLOOKUP(Tableau257[[#This Row],[PLACE SCAER]],PointsClassement[],2,FALSE)</f>
        <v xml:space="preserve"> </v>
      </c>
      <c r="Q134" s="5" t="s">
        <v>2</v>
      </c>
      <c r="R134" s="9" t="str">
        <f>VLOOKUP(Tableau257[[#This Row],[PLACE GOUEZEC]],PointsClassement[],2,FALSE)</f>
        <v xml:space="preserve"> </v>
      </c>
      <c r="S134" s="7"/>
      <c r="T134" s="8">
        <f t="shared" ref="T134:T165" si="4">SUM(F134,H134,J134,L134,N134,P134,R134,S134)</f>
        <v>0</v>
      </c>
    </row>
    <row r="135" spans="1:20" x14ac:dyDescent="0.3">
      <c r="A135">
        <v>130</v>
      </c>
      <c r="E135" s="3" t="s">
        <v>2</v>
      </c>
      <c r="F135" s="9" t="str">
        <f>VLOOKUP(Tableau257[[#This Row],[PLACE QUIMPER]],PointsClassement[],2,FALSE)</f>
        <v xml:space="preserve"> </v>
      </c>
      <c r="G135" s="5" t="s">
        <v>2</v>
      </c>
      <c r="H135" s="9" t="str">
        <f>VLOOKUP(Tableau257[[#This Row],[PLACE RIEC]],PointsClassement[],2,FALSE)</f>
        <v xml:space="preserve"> </v>
      </c>
      <c r="I135" s="5" t="s">
        <v>2</v>
      </c>
      <c r="J135" s="9" t="str">
        <f>VLOOKUP(Tableau257[[#This Row],[PLACE QUIMPERLE]],PointsClassement[],2,FALSE)</f>
        <v xml:space="preserve"> </v>
      </c>
      <c r="K135" s="5" t="s">
        <v>2</v>
      </c>
      <c r="L135" s="9" t="str">
        <f>VLOOKUP(Tableau257[[#This Row],[PLACE ERGUE]],PointsClassement[],2,FALSE)</f>
        <v xml:space="preserve"> </v>
      </c>
      <c r="M135" s="5" t="s">
        <v>2</v>
      </c>
      <c r="N135" s="9" t="str">
        <f>VLOOKUP(Tableau257[[#This Row],[PLACE TREGUNC]],PointsClassement[],2,FALSE)</f>
        <v xml:space="preserve"> </v>
      </c>
      <c r="O135" s="5" t="s">
        <v>2</v>
      </c>
      <c r="P135" s="9" t="str">
        <f>VLOOKUP(Tableau257[[#This Row],[PLACE SCAER]],PointsClassement[],2,FALSE)</f>
        <v xml:space="preserve"> </v>
      </c>
      <c r="Q135" s="5" t="s">
        <v>2</v>
      </c>
      <c r="R135" s="9" t="str">
        <f>VLOOKUP(Tableau257[[#This Row],[PLACE GOUEZEC]],PointsClassement[],2,FALSE)</f>
        <v xml:space="preserve"> </v>
      </c>
      <c r="S135" s="7"/>
      <c r="T135" s="8">
        <f t="shared" si="4"/>
        <v>0</v>
      </c>
    </row>
    <row r="136" spans="1:20" x14ac:dyDescent="0.3">
      <c r="A136">
        <v>131</v>
      </c>
      <c r="E136" s="3" t="s">
        <v>2</v>
      </c>
      <c r="F136" s="9" t="str">
        <f>VLOOKUP(Tableau257[[#This Row],[PLACE QUIMPER]],PointsClassement[],2,FALSE)</f>
        <v xml:space="preserve"> </v>
      </c>
      <c r="G136" s="5" t="s">
        <v>2</v>
      </c>
      <c r="H136" s="9" t="str">
        <f>VLOOKUP(Tableau257[[#This Row],[PLACE RIEC]],PointsClassement[],2,FALSE)</f>
        <v xml:space="preserve"> </v>
      </c>
      <c r="I136" s="5" t="s">
        <v>2</v>
      </c>
      <c r="J136" s="9" t="str">
        <f>VLOOKUP(Tableau257[[#This Row],[PLACE QUIMPERLE]],PointsClassement[],2,FALSE)</f>
        <v xml:space="preserve"> </v>
      </c>
      <c r="K136" s="5" t="s">
        <v>2</v>
      </c>
      <c r="L136" s="9" t="str">
        <f>VLOOKUP(Tableau257[[#This Row],[PLACE ERGUE]],PointsClassement[],2,FALSE)</f>
        <v xml:space="preserve"> </v>
      </c>
      <c r="M136" s="5" t="s">
        <v>2</v>
      </c>
      <c r="N136" s="9" t="str">
        <f>VLOOKUP(Tableau257[[#This Row],[PLACE TREGUNC]],PointsClassement[],2,FALSE)</f>
        <v xml:space="preserve"> </v>
      </c>
      <c r="O136" s="5" t="s">
        <v>2</v>
      </c>
      <c r="P136" s="9" t="str">
        <f>VLOOKUP(Tableau257[[#This Row],[PLACE SCAER]],PointsClassement[],2,FALSE)</f>
        <v xml:space="preserve"> </v>
      </c>
      <c r="Q136" s="5" t="s">
        <v>2</v>
      </c>
      <c r="R136" s="9" t="str">
        <f>VLOOKUP(Tableau257[[#This Row],[PLACE GOUEZEC]],PointsClassement[],2,FALSE)</f>
        <v xml:space="preserve"> </v>
      </c>
      <c r="S136" s="7"/>
      <c r="T136" s="8">
        <f t="shared" si="4"/>
        <v>0</v>
      </c>
    </row>
    <row r="137" spans="1:20" x14ac:dyDescent="0.3">
      <c r="A137">
        <v>132</v>
      </c>
      <c r="E137" s="3" t="s">
        <v>2</v>
      </c>
      <c r="F137" s="9" t="str">
        <f>VLOOKUP(Tableau257[[#This Row],[PLACE QUIMPER]],PointsClassement[],2,FALSE)</f>
        <v xml:space="preserve"> </v>
      </c>
      <c r="G137" s="5" t="s">
        <v>2</v>
      </c>
      <c r="H137" s="9" t="str">
        <f>VLOOKUP(Tableau257[[#This Row],[PLACE RIEC]],PointsClassement[],2,FALSE)</f>
        <v xml:space="preserve"> </v>
      </c>
      <c r="I137" s="5" t="s">
        <v>2</v>
      </c>
      <c r="J137" s="9" t="str">
        <f>VLOOKUP(Tableau257[[#This Row],[PLACE QUIMPERLE]],PointsClassement[],2,FALSE)</f>
        <v xml:space="preserve"> </v>
      </c>
      <c r="K137" s="5" t="s">
        <v>2</v>
      </c>
      <c r="L137" s="9" t="str">
        <f>VLOOKUP(Tableau257[[#This Row],[PLACE ERGUE]],PointsClassement[],2,FALSE)</f>
        <v xml:space="preserve"> </v>
      </c>
      <c r="M137" s="5" t="s">
        <v>2</v>
      </c>
      <c r="N137" s="9" t="str">
        <f>VLOOKUP(Tableau257[[#This Row],[PLACE TREGUNC]],PointsClassement[],2,FALSE)</f>
        <v xml:space="preserve"> </v>
      </c>
      <c r="O137" s="5" t="s">
        <v>2</v>
      </c>
      <c r="P137" s="9" t="str">
        <f>VLOOKUP(Tableau257[[#This Row],[PLACE SCAER]],PointsClassement[],2,FALSE)</f>
        <v xml:space="preserve"> </v>
      </c>
      <c r="Q137" s="5" t="s">
        <v>2</v>
      </c>
      <c r="R137" s="9" t="str">
        <f>VLOOKUP(Tableau257[[#This Row],[PLACE GOUEZEC]],PointsClassement[],2,FALSE)</f>
        <v xml:space="preserve"> </v>
      </c>
      <c r="S137" s="7"/>
      <c r="T137" s="8">
        <f t="shared" si="4"/>
        <v>0</v>
      </c>
    </row>
    <row r="138" spans="1:20" x14ac:dyDescent="0.3">
      <c r="A138">
        <v>133</v>
      </c>
      <c r="E138" s="3" t="s">
        <v>2</v>
      </c>
      <c r="F138" s="9" t="str">
        <f>VLOOKUP(Tableau257[[#This Row],[PLACE QUIMPER]],PointsClassement[],2,FALSE)</f>
        <v xml:space="preserve"> </v>
      </c>
      <c r="G138" s="5" t="s">
        <v>2</v>
      </c>
      <c r="H138" s="9" t="str">
        <f>VLOOKUP(Tableau257[[#This Row],[PLACE RIEC]],PointsClassement[],2,FALSE)</f>
        <v xml:space="preserve"> </v>
      </c>
      <c r="I138" s="5" t="s">
        <v>2</v>
      </c>
      <c r="J138" s="9" t="str">
        <f>VLOOKUP(Tableau257[[#This Row],[PLACE QUIMPERLE]],PointsClassement[],2,FALSE)</f>
        <v xml:space="preserve"> </v>
      </c>
      <c r="K138" s="5" t="s">
        <v>2</v>
      </c>
      <c r="L138" s="9" t="str">
        <f>VLOOKUP(Tableau257[[#This Row],[PLACE ERGUE]],PointsClassement[],2,FALSE)</f>
        <v xml:space="preserve"> </v>
      </c>
      <c r="M138" s="5" t="s">
        <v>2</v>
      </c>
      <c r="N138" s="9" t="str">
        <f>VLOOKUP(Tableau257[[#This Row],[PLACE TREGUNC]],PointsClassement[],2,FALSE)</f>
        <v xml:space="preserve"> </v>
      </c>
      <c r="O138" s="5" t="s">
        <v>2</v>
      </c>
      <c r="P138" s="9" t="str">
        <f>VLOOKUP(Tableau257[[#This Row],[PLACE SCAER]],PointsClassement[],2,FALSE)</f>
        <v xml:space="preserve"> </v>
      </c>
      <c r="Q138" s="5" t="s">
        <v>2</v>
      </c>
      <c r="R138" s="9" t="str">
        <f>VLOOKUP(Tableau257[[#This Row],[PLACE GOUEZEC]],PointsClassement[],2,FALSE)</f>
        <v xml:space="preserve"> </v>
      </c>
      <c r="S138" s="7"/>
      <c r="T138" s="8">
        <f t="shared" si="4"/>
        <v>0</v>
      </c>
    </row>
    <row r="139" spans="1:20" x14ac:dyDescent="0.3">
      <c r="A139">
        <v>134</v>
      </c>
      <c r="E139" s="3" t="s">
        <v>2</v>
      </c>
      <c r="F139" s="9" t="str">
        <f>VLOOKUP(Tableau257[[#This Row],[PLACE QUIMPER]],PointsClassement[],2,FALSE)</f>
        <v xml:space="preserve"> </v>
      </c>
      <c r="G139" s="5" t="s">
        <v>2</v>
      </c>
      <c r="H139" s="9" t="str">
        <f>VLOOKUP(Tableau257[[#This Row],[PLACE RIEC]],PointsClassement[],2,FALSE)</f>
        <v xml:space="preserve"> </v>
      </c>
      <c r="I139" s="5" t="s">
        <v>2</v>
      </c>
      <c r="J139" s="9" t="str">
        <f>VLOOKUP(Tableau257[[#This Row],[PLACE QUIMPERLE]],PointsClassement[],2,FALSE)</f>
        <v xml:space="preserve"> </v>
      </c>
      <c r="K139" s="5" t="s">
        <v>2</v>
      </c>
      <c r="L139" s="9" t="str">
        <f>VLOOKUP(Tableau257[[#This Row],[PLACE ERGUE]],PointsClassement[],2,FALSE)</f>
        <v xml:space="preserve"> </v>
      </c>
      <c r="M139" s="5" t="s">
        <v>2</v>
      </c>
      <c r="N139" s="9" t="str">
        <f>VLOOKUP(Tableau257[[#This Row],[PLACE TREGUNC]],PointsClassement[],2,FALSE)</f>
        <v xml:space="preserve"> </v>
      </c>
      <c r="O139" s="5" t="s">
        <v>2</v>
      </c>
      <c r="P139" s="9" t="str">
        <f>VLOOKUP(Tableau257[[#This Row],[PLACE SCAER]],PointsClassement[],2,FALSE)</f>
        <v xml:space="preserve"> </v>
      </c>
      <c r="Q139" s="5" t="s">
        <v>2</v>
      </c>
      <c r="R139" s="9" t="str">
        <f>VLOOKUP(Tableau257[[#This Row],[PLACE GOUEZEC]],PointsClassement[],2,FALSE)</f>
        <v xml:space="preserve"> </v>
      </c>
      <c r="S139" s="7"/>
      <c r="T139" s="8">
        <f t="shared" si="4"/>
        <v>0</v>
      </c>
    </row>
    <row r="140" spans="1:20" x14ac:dyDescent="0.3">
      <c r="A140">
        <v>135</v>
      </c>
      <c r="E140" s="3" t="s">
        <v>2</v>
      </c>
      <c r="F140" s="9" t="str">
        <f>VLOOKUP(Tableau257[[#This Row],[PLACE QUIMPER]],PointsClassement[],2,FALSE)</f>
        <v xml:space="preserve"> </v>
      </c>
      <c r="G140" s="5" t="s">
        <v>2</v>
      </c>
      <c r="H140" s="9" t="str">
        <f>VLOOKUP(Tableau257[[#This Row],[PLACE RIEC]],PointsClassement[],2,FALSE)</f>
        <v xml:space="preserve"> </v>
      </c>
      <c r="I140" s="5" t="s">
        <v>2</v>
      </c>
      <c r="J140" s="9" t="str">
        <f>VLOOKUP(Tableau257[[#This Row],[PLACE QUIMPERLE]],PointsClassement[],2,FALSE)</f>
        <v xml:space="preserve"> </v>
      </c>
      <c r="K140" s="5" t="s">
        <v>2</v>
      </c>
      <c r="L140" s="9" t="str">
        <f>VLOOKUP(Tableau257[[#This Row],[PLACE ERGUE]],PointsClassement[],2,FALSE)</f>
        <v xml:space="preserve"> </v>
      </c>
      <c r="M140" s="5" t="s">
        <v>2</v>
      </c>
      <c r="N140" s="9" t="str">
        <f>VLOOKUP(Tableau257[[#This Row],[PLACE TREGUNC]],PointsClassement[],2,FALSE)</f>
        <v xml:space="preserve"> </v>
      </c>
      <c r="O140" s="5" t="s">
        <v>2</v>
      </c>
      <c r="P140" s="9" t="str">
        <f>VLOOKUP(Tableau257[[#This Row],[PLACE SCAER]],PointsClassement[],2,FALSE)</f>
        <v xml:space="preserve"> </v>
      </c>
      <c r="Q140" s="5" t="s">
        <v>2</v>
      </c>
      <c r="R140" s="9" t="str">
        <f>VLOOKUP(Tableau257[[#This Row],[PLACE GOUEZEC]],PointsClassement[],2,FALSE)</f>
        <v xml:space="preserve"> </v>
      </c>
      <c r="S140" s="7"/>
      <c r="T140" s="8">
        <f t="shared" si="4"/>
        <v>0</v>
      </c>
    </row>
    <row r="141" spans="1:20" x14ac:dyDescent="0.3">
      <c r="A141">
        <v>136</v>
      </c>
      <c r="E141" s="3" t="s">
        <v>2</v>
      </c>
      <c r="F141" s="9" t="str">
        <f>VLOOKUP(Tableau257[[#This Row],[PLACE QUIMPER]],PointsClassement[],2,FALSE)</f>
        <v xml:space="preserve"> </v>
      </c>
      <c r="G141" s="5" t="s">
        <v>2</v>
      </c>
      <c r="H141" s="9" t="str">
        <f>VLOOKUP(Tableau257[[#This Row],[PLACE RIEC]],PointsClassement[],2,FALSE)</f>
        <v xml:space="preserve"> </v>
      </c>
      <c r="I141" s="5" t="s">
        <v>2</v>
      </c>
      <c r="J141" s="9" t="str">
        <f>VLOOKUP(Tableau257[[#This Row],[PLACE QUIMPERLE]],PointsClassement[],2,FALSE)</f>
        <v xml:space="preserve"> </v>
      </c>
      <c r="K141" s="5" t="s">
        <v>2</v>
      </c>
      <c r="L141" s="9" t="str">
        <f>VLOOKUP(Tableau257[[#This Row],[PLACE ERGUE]],PointsClassement[],2,FALSE)</f>
        <v xml:space="preserve"> </v>
      </c>
      <c r="M141" s="5" t="s">
        <v>2</v>
      </c>
      <c r="N141" s="9" t="str">
        <f>VLOOKUP(Tableau257[[#This Row],[PLACE TREGUNC]],PointsClassement[],2,FALSE)</f>
        <v xml:space="preserve"> </v>
      </c>
      <c r="O141" s="5" t="s">
        <v>2</v>
      </c>
      <c r="P141" s="9" t="str">
        <f>VLOOKUP(Tableau257[[#This Row],[PLACE SCAER]],PointsClassement[],2,FALSE)</f>
        <v xml:space="preserve"> </v>
      </c>
      <c r="Q141" s="5" t="s">
        <v>2</v>
      </c>
      <c r="R141" s="9" t="str">
        <f>VLOOKUP(Tableau257[[#This Row],[PLACE GOUEZEC]],PointsClassement[],2,FALSE)</f>
        <v xml:space="preserve"> </v>
      </c>
      <c r="S141" s="7"/>
      <c r="T141" s="8">
        <f t="shared" si="4"/>
        <v>0</v>
      </c>
    </row>
    <row r="142" spans="1:20" x14ac:dyDescent="0.3">
      <c r="A142">
        <v>137</v>
      </c>
      <c r="E142" s="3" t="s">
        <v>2</v>
      </c>
      <c r="F142" s="9" t="str">
        <f>VLOOKUP(Tableau257[[#This Row],[PLACE QUIMPER]],PointsClassement[],2,FALSE)</f>
        <v xml:space="preserve"> </v>
      </c>
      <c r="G142" s="5" t="s">
        <v>2</v>
      </c>
      <c r="H142" s="9" t="str">
        <f>VLOOKUP(Tableau257[[#This Row],[PLACE RIEC]],PointsClassement[],2,FALSE)</f>
        <v xml:space="preserve"> </v>
      </c>
      <c r="I142" s="5" t="s">
        <v>2</v>
      </c>
      <c r="J142" s="9" t="str">
        <f>VLOOKUP(Tableau257[[#This Row],[PLACE QUIMPERLE]],PointsClassement[],2,FALSE)</f>
        <v xml:space="preserve"> </v>
      </c>
      <c r="K142" s="5" t="s">
        <v>2</v>
      </c>
      <c r="L142" s="9" t="str">
        <f>VLOOKUP(Tableau257[[#This Row],[PLACE ERGUE]],PointsClassement[],2,FALSE)</f>
        <v xml:space="preserve"> </v>
      </c>
      <c r="M142" s="5" t="s">
        <v>2</v>
      </c>
      <c r="N142" s="9" t="str">
        <f>VLOOKUP(Tableau257[[#This Row],[PLACE TREGUNC]],PointsClassement[],2,FALSE)</f>
        <v xml:space="preserve"> </v>
      </c>
      <c r="O142" s="5" t="s">
        <v>2</v>
      </c>
      <c r="P142" s="9" t="str">
        <f>VLOOKUP(Tableau257[[#This Row],[PLACE SCAER]],PointsClassement[],2,FALSE)</f>
        <v xml:space="preserve"> </v>
      </c>
      <c r="Q142" s="5" t="s">
        <v>2</v>
      </c>
      <c r="R142" s="9" t="str">
        <f>VLOOKUP(Tableau257[[#This Row],[PLACE GOUEZEC]],PointsClassement[],2,FALSE)</f>
        <v xml:space="preserve"> </v>
      </c>
      <c r="S142" s="7"/>
      <c r="T142" s="8">
        <f t="shared" si="4"/>
        <v>0</v>
      </c>
    </row>
    <row r="143" spans="1:20" x14ac:dyDescent="0.3">
      <c r="A143">
        <v>138</v>
      </c>
      <c r="E143" s="3" t="s">
        <v>2</v>
      </c>
      <c r="F143" s="9" t="str">
        <f>VLOOKUP(Tableau257[[#This Row],[PLACE QUIMPER]],PointsClassement[],2,FALSE)</f>
        <v xml:space="preserve"> </v>
      </c>
      <c r="G143" s="5" t="s">
        <v>2</v>
      </c>
      <c r="H143" s="9" t="str">
        <f>VLOOKUP(Tableau257[[#This Row],[PLACE RIEC]],PointsClassement[],2,FALSE)</f>
        <v xml:space="preserve"> </v>
      </c>
      <c r="I143" s="5" t="s">
        <v>2</v>
      </c>
      <c r="J143" s="9" t="str">
        <f>VLOOKUP(Tableau257[[#This Row],[PLACE QUIMPERLE]],PointsClassement[],2,FALSE)</f>
        <v xml:space="preserve"> </v>
      </c>
      <c r="K143" s="5" t="s">
        <v>2</v>
      </c>
      <c r="L143" s="9" t="str">
        <f>VLOOKUP(Tableau257[[#This Row],[PLACE ERGUE]],PointsClassement[],2,FALSE)</f>
        <v xml:space="preserve"> </v>
      </c>
      <c r="M143" s="5" t="s">
        <v>2</v>
      </c>
      <c r="N143" s="9" t="str">
        <f>VLOOKUP(Tableau257[[#This Row],[PLACE TREGUNC]],PointsClassement[],2,FALSE)</f>
        <v xml:space="preserve"> </v>
      </c>
      <c r="O143" s="5" t="s">
        <v>2</v>
      </c>
      <c r="P143" s="9" t="str">
        <f>VLOOKUP(Tableau257[[#This Row],[PLACE SCAER]],PointsClassement[],2,FALSE)</f>
        <v xml:space="preserve"> </v>
      </c>
      <c r="Q143" s="5" t="s">
        <v>2</v>
      </c>
      <c r="R143" s="9" t="str">
        <f>VLOOKUP(Tableau257[[#This Row],[PLACE GOUEZEC]],PointsClassement[],2,FALSE)</f>
        <v xml:space="preserve"> </v>
      </c>
      <c r="S143" s="7"/>
      <c r="T143" s="8">
        <f t="shared" si="4"/>
        <v>0</v>
      </c>
    </row>
    <row r="144" spans="1:20" x14ac:dyDescent="0.3">
      <c r="A144">
        <v>139</v>
      </c>
      <c r="E144" s="3" t="s">
        <v>2</v>
      </c>
      <c r="F144" s="9" t="str">
        <f>VLOOKUP(Tableau257[[#This Row],[PLACE QUIMPER]],PointsClassement[],2,FALSE)</f>
        <v xml:space="preserve"> </v>
      </c>
      <c r="G144" s="5" t="s">
        <v>2</v>
      </c>
      <c r="H144" s="9" t="str">
        <f>VLOOKUP(Tableau257[[#This Row],[PLACE RIEC]],PointsClassement[],2,FALSE)</f>
        <v xml:space="preserve"> </v>
      </c>
      <c r="I144" s="5" t="s">
        <v>2</v>
      </c>
      <c r="J144" s="9" t="str">
        <f>VLOOKUP(Tableau257[[#This Row],[PLACE QUIMPERLE]],PointsClassement[],2,FALSE)</f>
        <v xml:space="preserve"> </v>
      </c>
      <c r="K144" s="5" t="s">
        <v>2</v>
      </c>
      <c r="L144" s="9" t="str">
        <f>VLOOKUP(Tableau257[[#This Row],[PLACE ERGUE]],PointsClassement[],2,FALSE)</f>
        <v xml:space="preserve"> </v>
      </c>
      <c r="M144" s="5" t="s">
        <v>2</v>
      </c>
      <c r="N144" s="9" t="str">
        <f>VLOOKUP(Tableau257[[#This Row],[PLACE TREGUNC]],PointsClassement[],2,FALSE)</f>
        <v xml:space="preserve"> </v>
      </c>
      <c r="O144" s="5" t="s">
        <v>2</v>
      </c>
      <c r="P144" s="9" t="str">
        <f>VLOOKUP(Tableau257[[#This Row],[PLACE SCAER]],PointsClassement[],2,FALSE)</f>
        <v xml:space="preserve"> </v>
      </c>
      <c r="Q144" s="5" t="s">
        <v>2</v>
      </c>
      <c r="R144" s="9" t="str">
        <f>VLOOKUP(Tableau257[[#This Row],[PLACE GOUEZEC]],PointsClassement[],2,FALSE)</f>
        <v xml:space="preserve"> </v>
      </c>
      <c r="S144" s="7"/>
      <c r="T144" s="8">
        <f t="shared" si="4"/>
        <v>0</v>
      </c>
    </row>
    <row r="145" spans="1:20" x14ac:dyDescent="0.3">
      <c r="A145">
        <v>140</v>
      </c>
      <c r="E145" s="3" t="s">
        <v>2</v>
      </c>
      <c r="F145" s="9" t="str">
        <f>VLOOKUP(Tableau257[[#This Row],[PLACE QUIMPER]],PointsClassement[],2,FALSE)</f>
        <v xml:space="preserve"> </v>
      </c>
      <c r="G145" s="5" t="s">
        <v>2</v>
      </c>
      <c r="H145" s="9" t="str">
        <f>VLOOKUP(Tableau257[[#This Row],[PLACE RIEC]],PointsClassement[],2,FALSE)</f>
        <v xml:space="preserve"> </v>
      </c>
      <c r="I145" s="5" t="s">
        <v>2</v>
      </c>
      <c r="J145" s="9" t="str">
        <f>VLOOKUP(Tableau257[[#This Row],[PLACE QUIMPERLE]],PointsClassement[],2,FALSE)</f>
        <v xml:space="preserve"> </v>
      </c>
      <c r="K145" s="5" t="s">
        <v>2</v>
      </c>
      <c r="L145" s="9" t="str">
        <f>VLOOKUP(Tableau257[[#This Row],[PLACE ERGUE]],PointsClassement[],2,FALSE)</f>
        <v xml:space="preserve"> </v>
      </c>
      <c r="M145" s="5" t="s">
        <v>2</v>
      </c>
      <c r="N145" s="9" t="str">
        <f>VLOOKUP(Tableau257[[#This Row],[PLACE TREGUNC]],PointsClassement[],2,FALSE)</f>
        <v xml:space="preserve"> </v>
      </c>
      <c r="O145" s="5" t="s">
        <v>2</v>
      </c>
      <c r="P145" s="9" t="str">
        <f>VLOOKUP(Tableau257[[#This Row],[PLACE SCAER]],PointsClassement[],2,FALSE)</f>
        <v xml:space="preserve"> </v>
      </c>
      <c r="Q145" s="5" t="s">
        <v>2</v>
      </c>
      <c r="R145" s="9" t="str">
        <f>VLOOKUP(Tableau257[[#This Row],[PLACE GOUEZEC]],PointsClassement[],2,FALSE)</f>
        <v xml:space="preserve"> </v>
      </c>
      <c r="S145" s="7"/>
      <c r="T145" s="8">
        <f t="shared" si="4"/>
        <v>0</v>
      </c>
    </row>
    <row r="146" spans="1:20" x14ac:dyDescent="0.3">
      <c r="A146">
        <v>141</v>
      </c>
      <c r="E146" s="3" t="s">
        <v>2</v>
      </c>
      <c r="F146" s="9" t="str">
        <f>VLOOKUP(Tableau257[[#This Row],[PLACE QUIMPER]],PointsClassement[],2,FALSE)</f>
        <v xml:space="preserve"> </v>
      </c>
      <c r="G146" s="5" t="s">
        <v>2</v>
      </c>
      <c r="H146" s="9" t="str">
        <f>VLOOKUP(Tableau257[[#This Row],[PLACE RIEC]],PointsClassement[],2,FALSE)</f>
        <v xml:space="preserve"> </v>
      </c>
      <c r="I146" s="5" t="s">
        <v>2</v>
      </c>
      <c r="J146" s="9" t="str">
        <f>VLOOKUP(Tableau257[[#This Row],[PLACE QUIMPERLE]],PointsClassement[],2,FALSE)</f>
        <v xml:space="preserve"> </v>
      </c>
      <c r="K146" s="5" t="s">
        <v>2</v>
      </c>
      <c r="L146" s="9" t="str">
        <f>VLOOKUP(Tableau257[[#This Row],[PLACE ERGUE]],PointsClassement[],2,FALSE)</f>
        <v xml:space="preserve"> </v>
      </c>
      <c r="M146" s="5" t="s">
        <v>2</v>
      </c>
      <c r="N146" s="9" t="str">
        <f>VLOOKUP(Tableau257[[#This Row],[PLACE TREGUNC]],PointsClassement[],2,FALSE)</f>
        <v xml:space="preserve"> </v>
      </c>
      <c r="O146" s="5" t="s">
        <v>2</v>
      </c>
      <c r="P146" s="9" t="str">
        <f>VLOOKUP(Tableau257[[#This Row],[PLACE SCAER]],PointsClassement[],2,FALSE)</f>
        <v xml:space="preserve"> </v>
      </c>
      <c r="Q146" s="5" t="s">
        <v>2</v>
      </c>
      <c r="R146" s="9" t="str">
        <f>VLOOKUP(Tableau257[[#This Row],[PLACE GOUEZEC]],PointsClassement[],2,FALSE)</f>
        <v xml:space="preserve"> </v>
      </c>
      <c r="S146" s="7"/>
      <c r="T146" s="8">
        <f t="shared" si="4"/>
        <v>0</v>
      </c>
    </row>
    <row r="147" spans="1:20" x14ac:dyDescent="0.3">
      <c r="A147">
        <v>142</v>
      </c>
      <c r="E147" s="3" t="s">
        <v>2</v>
      </c>
      <c r="F147" s="9" t="str">
        <f>VLOOKUP(Tableau257[[#This Row],[PLACE QUIMPER]],PointsClassement[],2,FALSE)</f>
        <v xml:space="preserve"> </v>
      </c>
      <c r="G147" s="5" t="s">
        <v>2</v>
      </c>
      <c r="H147" s="9" t="str">
        <f>VLOOKUP(Tableau257[[#This Row],[PLACE RIEC]],PointsClassement[],2,FALSE)</f>
        <v xml:space="preserve"> </v>
      </c>
      <c r="I147" s="5" t="s">
        <v>2</v>
      </c>
      <c r="J147" s="9" t="str">
        <f>VLOOKUP(Tableau257[[#This Row],[PLACE QUIMPERLE]],PointsClassement[],2,FALSE)</f>
        <v xml:space="preserve"> </v>
      </c>
      <c r="K147" s="5" t="s">
        <v>2</v>
      </c>
      <c r="L147" s="9" t="str">
        <f>VLOOKUP(Tableau257[[#This Row],[PLACE ERGUE]],PointsClassement[],2,FALSE)</f>
        <v xml:space="preserve"> </v>
      </c>
      <c r="M147" s="5" t="s">
        <v>2</v>
      </c>
      <c r="N147" s="9" t="str">
        <f>VLOOKUP(Tableau257[[#This Row],[PLACE TREGUNC]],PointsClassement[],2,FALSE)</f>
        <v xml:space="preserve"> </v>
      </c>
      <c r="O147" s="5" t="s">
        <v>2</v>
      </c>
      <c r="P147" s="9" t="str">
        <f>VLOOKUP(Tableau257[[#This Row],[PLACE SCAER]],PointsClassement[],2,FALSE)</f>
        <v xml:space="preserve"> </v>
      </c>
      <c r="Q147" s="5" t="s">
        <v>2</v>
      </c>
      <c r="R147" s="9" t="str">
        <f>VLOOKUP(Tableau257[[#This Row],[PLACE GOUEZEC]],PointsClassement[],2,FALSE)</f>
        <v xml:space="preserve"> </v>
      </c>
      <c r="S147" s="7"/>
      <c r="T147" s="8">
        <f t="shared" si="4"/>
        <v>0</v>
      </c>
    </row>
    <row r="148" spans="1:20" x14ac:dyDescent="0.3">
      <c r="A148">
        <v>143</v>
      </c>
      <c r="E148" s="3" t="s">
        <v>2</v>
      </c>
      <c r="F148" s="9" t="str">
        <f>VLOOKUP(Tableau257[[#This Row],[PLACE QUIMPER]],PointsClassement[],2,FALSE)</f>
        <v xml:space="preserve"> </v>
      </c>
      <c r="G148" s="5" t="s">
        <v>2</v>
      </c>
      <c r="H148" s="9" t="str">
        <f>VLOOKUP(Tableau257[[#This Row],[PLACE RIEC]],PointsClassement[],2,FALSE)</f>
        <v xml:space="preserve"> </v>
      </c>
      <c r="I148" s="5" t="s">
        <v>2</v>
      </c>
      <c r="J148" s="9" t="str">
        <f>VLOOKUP(Tableau257[[#This Row],[PLACE QUIMPERLE]],PointsClassement[],2,FALSE)</f>
        <v xml:space="preserve"> </v>
      </c>
      <c r="K148" s="5" t="s">
        <v>2</v>
      </c>
      <c r="L148" s="9" t="str">
        <f>VLOOKUP(Tableau257[[#This Row],[PLACE ERGUE]],PointsClassement[],2,FALSE)</f>
        <v xml:space="preserve"> </v>
      </c>
      <c r="M148" s="5" t="s">
        <v>2</v>
      </c>
      <c r="N148" s="9" t="str">
        <f>VLOOKUP(Tableau257[[#This Row],[PLACE TREGUNC]],PointsClassement[],2,FALSE)</f>
        <v xml:space="preserve"> </v>
      </c>
      <c r="O148" s="5" t="s">
        <v>2</v>
      </c>
      <c r="P148" s="9" t="str">
        <f>VLOOKUP(Tableau257[[#This Row],[PLACE SCAER]],PointsClassement[],2,FALSE)</f>
        <v xml:space="preserve"> </v>
      </c>
      <c r="Q148" s="5" t="s">
        <v>2</v>
      </c>
      <c r="R148" s="9" t="str">
        <f>VLOOKUP(Tableau257[[#This Row],[PLACE GOUEZEC]],PointsClassement[],2,FALSE)</f>
        <v xml:space="preserve"> </v>
      </c>
      <c r="S148" s="7"/>
      <c r="T148" s="8">
        <f t="shared" si="4"/>
        <v>0</v>
      </c>
    </row>
    <row r="149" spans="1:20" x14ac:dyDescent="0.3">
      <c r="A149">
        <v>144</v>
      </c>
      <c r="E149" s="3" t="s">
        <v>2</v>
      </c>
      <c r="F149" s="9" t="str">
        <f>VLOOKUP(Tableau257[[#This Row],[PLACE QUIMPER]],PointsClassement[],2,FALSE)</f>
        <v xml:space="preserve"> </v>
      </c>
      <c r="G149" s="5" t="s">
        <v>2</v>
      </c>
      <c r="H149" s="9" t="str">
        <f>VLOOKUP(Tableau257[[#This Row],[PLACE RIEC]],PointsClassement[],2,FALSE)</f>
        <v xml:space="preserve"> </v>
      </c>
      <c r="I149" s="5" t="s">
        <v>2</v>
      </c>
      <c r="J149" s="9" t="str">
        <f>VLOOKUP(Tableau257[[#This Row],[PLACE QUIMPERLE]],PointsClassement[],2,FALSE)</f>
        <v xml:space="preserve"> </v>
      </c>
      <c r="K149" s="5" t="s">
        <v>2</v>
      </c>
      <c r="L149" s="9" t="str">
        <f>VLOOKUP(Tableau257[[#This Row],[PLACE ERGUE]],PointsClassement[],2,FALSE)</f>
        <v xml:space="preserve"> </v>
      </c>
      <c r="M149" s="5" t="s">
        <v>2</v>
      </c>
      <c r="N149" s="9" t="str">
        <f>VLOOKUP(Tableau257[[#This Row],[PLACE TREGUNC]],PointsClassement[],2,FALSE)</f>
        <v xml:space="preserve"> </v>
      </c>
      <c r="O149" s="5" t="s">
        <v>2</v>
      </c>
      <c r="P149" s="9" t="str">
        <f>VLOOKUP(Tableau257[[#This Row],[PLACE SCAER]],PointsClassement[],2,FALSE)</f>
        <v xml:space="preserve"> </v>
      </c>
      <c r="Q149" s="5" t="s">
        <v>2</v>
      </c>
      <c r="R149" s="9" t="str">
        <f>VLOOKUP(Tableau257[[#This Row],[PLACE GOUEZEC]],PointsClassement[],2,FALSE)</f>
        <v xml:space="preserve"> </v>
      </c>
      <c r="S149" s="7"/>
      <c r="T149" s="8">
        <f t="shared" si="4"/>
        <v>0</v>
      </c>
    </row>
    <row r="150" spans="1:20" x14ac:dyDescent="0.3">
      <c r="A150">
        <v>145</v>
      </c>
      <c r="E150" s="3" t="s">
        <v>2</v>
      </c>
      <c r="F150" s="9" t="str">
        <f>VLOOKUP(Tableau257[[#This Row],[PLACE QUIMPER]],PointsClassement[],2,FALSE)</f>
        <v xml:space="preserve"> </v>
      </c>
      <c r="G150" s="5" t="s">
        <v>2</v>
      </c>
      <c r="H150" s="9" t="str">
        <f>VLOOKUP(Tableau257[[#This Row],[PLACE RIEC]],PointsClassement[],2,FALSE)</f>
        <v xml:space="preserve"> </v>
      </c>
      <c r="I150" s="5" t="s">
        <v>2</v>
      </c>
      <c r="J150" s="9" t="str">
        <f>VLOOKUP(Tableau257[[#This Row],[PLACE QUIMPERLE]],PointsClassement[],2,FALSE)</f>
        <v xml:space="preserve"> </v>
      </c>
      <c r="K150" s="5" t="s">
        <v>2</v>
      </c>
      <c r="L150" s="9" t="str">
        <f>VLOOKUP(Tableau257[[#This Row],[PLACE ERGUE]],PointsClassement[],2,FALSE)</f>
        <v xml:space="preserve"> </v>
      </c>
      <c r="M150" s="5" t="s">
        <v>2</v>
      </c>
      <c r="N150" s="9" t="str">
        <f>VLOOKUP(Tableau257[[#This Row],[PLACE TREGUNC]],PointsClassement[],2,FALSE)</f>
        <v xml:space="preserve"> </v>
      </c>
      <c r="O150" s="5" t="s">
        <v>2</v>
      </c>
      <c r="P150" s="9" t="str">
        <f>VLOOKUP(Tableau257[[#This Row],[PLACE SCAER]],PointsClassement[],2,FALSE)</f>
        <v xml:space="preserve"> </v>
      </c>
      <c r="Q150" s="5" t="s">
        <v>2</v>
      </c>
      <c r="R150" s="9" t="str">
        <f>VLOOKUP(Tableau257[[#This Row],[PLACE GOUEZEC]],PointsClassement[],2,FALSE)</f>
        <v xml:space="preserve"> </v>
      </c>
      <c r="S150" s="7"/>
      <c r="T150" s="8">
        <f t="shared" si="4"/>
        <v>0</v>
      </c>
    </row>
    <row r="151" spans="1:20" x14ac:dyDescent="0.3">
      <c r="A151">
        <v>146</v>
      </c>
      <c r="E151" s="3" t="s">
        <v>2</v>
      </c>
      <c r="F151" s="9" t="str">
        <f>VLOOKUP(Tableau257[[#This Row],[PLACE QUIMPER]],PointsClassement[],2,FALSE)</f>
        <v xml:space="preserve"> </v>
      </c>
      <c r="G151" s="5" t="s">
        <v>2</v>
      </c>
      <c r="H151" s="9" t="str">
        <f>VLOOKUP(Tableau257[[#This Row],[PLACE RIEC]],PointsClassement[],2,FALSE)</f>
        <v xml:space="preserve"> </v>
      </c>
      <c r="I151" s="5" t="s">
        <v>2</v>
      </c>
      <c r="J151" s="9" t="str">
        <f>VLOOKUP(Tableau257[[#This Row],[PLACE QUIMPERLE]],PointsClassement[],2,FALSE)</f>
        <v xml:space="preserve"> </v>
      </c>
      <c r="K151" s="5" t="s">
        <v>2</v>
      </c>
      <c r="L151" s="9" t="str">
        <f>VLOOKUP(Tableau257[[#This Row],[PLACE ERGUE]],PointsClassement[],2,FALSE)</f>
        <v xml:space="preserve"> </v>
      </c>
      <c r="M151" s="5" t="s">
        <v>2</v>
      </c>
      <c r="N151" s="9" t="str">
        <f>VLOOKUP(Tableau257[[#This Row],[PLACE TREGUNC]],PointsClassement[],2,FALSE)</f>
        <v xml:space="preserve"> </v>
      </c>
      <c r="O151" s="5" t="s">
        <v>2</v>
      </c>
      <c r="P151" s="9" t="str">
        <f>VLOOKUP(Tableau257[[#This Row],[PLACE SCAER]],PointsClassement[],2,FALSE)</f>
        <v xml:space="preserve"> </v>
      </c>
      <c r="Q151" s="5" t="s">
        <v>2</v>
      </c>
      <c r="R151" s="9" t="str">
        <f>VLOOKUP(Tableau257[[#This Row],[PLACE GOUEZEC]],PointsClassement[],2,FALSE)</f>
        <v xml:space="preserve"> </v>
      </c>
      <c r="S151" s="7"/>
      <c r="T151" s="8">
        <f t="shared" si="4"/>
        <v>0</v>
      </c>
    </row>
    <row r="152" spans="1:20" x14ac:dyDescent="0.3">
      <c r="A152">
        <v>147</v>
      </c>
      <c r="E152" s="3" t="s">
        <v>2</v>
      </c>
      <c r="F152" s="9" t="str">
        <f>VLOOKUP(Tableau257[[#This Row],[PLACE QUIMPER]],PointsClassement[],2,FALSE)</f>
        <v xml:space="preserve"> </v>
      </c>
      <c r="G152" s="5" t="s">
        <v>2</v>
      </c>
      <c r="H152" s="9" t="str">
        <f>VLOOKUP(Tableau257[[#This Row],[PLACE RIEC]],PointsClassement[],2,FALSE)</f>
        <v xml:space="preserve"> </v>
      </c>
      <c r="I152" s="5" t="s">
        <v>2</v>
      </c>
      <c r="J152" s="9" t="str">
        <f>VLOOKUP(Tableau257[[#This Row],[PLACE QUIMPERLE]],PointsClassement[],2,FALSE)</f>
        <v xml:space="preserve"> </v>
      </c>
      <c r="K152" s="5" t="s">
        <v>2</v>
      </c>
      <c r="L152" s="9" t="str">
        <f>VLOOKUP(Tableau257[[#This Row],[PLACE ERGUE]],PointsClassement[],2,FALSE)</f>
        <v xml:space="preserve"> </v>
      </c>
      <c r="M152" s="5" t="s">
        <v>2</v>
      </c>
      <c r="N152" s="9" t="str">
        <f>VLOOKUP(Tableau257[[#This Row],[PLACE TREGUNC]],PointsClassement[],2,FALSE)</f>
        <v xml:space="preserve"> </v>
      </c>
      <c r="O152" s="5" t="s">
        <v>2</v>
      </c>
      <c r="P152" s="9" t="str">
        <f>VLOOKUP(Tableau257[[#This Row],[PLACE SCAER]],PointsClassement[],2,FALSE)</f>
        <v xml:space="preserve"> </v>
      </c>
      <c r="Q152" s="5" t="s">
        <v>2</v>
      </c>
      <c r="R152" s="9" t="str">
        <f>VLOOKUP(Tableau257[[#This Row],[PLACE GOUEZEC]],PointsClassement[],2,FALSE)</f>
        <v xml:space="preserve"> </v>
      </c>
      <c r="S152" s="7"/>
      <c r="T152" s="8">
        <f t="shared" si="4"/>
        <v>0</v>
      </c>
    </row>
    <row r="153" spans="1:20" x14ac:dyDescent="0.3">
      <c r="A153">
        <v>148</v>
      </c>
      <c r="E153" s="3" t="s">
        <v>2</v>
      </c>
      <c r="F153" s="9" t="str">
        <f>VLOOKUP(Tableau257[[#This Row],[PLACE QUIMPER]],PointsClassement[],2,FALSE)</f>
        <v xml:space="preserve"> </v>
      </c>
      <c r="G153" s="5" t="s">
        <v>2</v>
      </c>
      <c r="H153" s="9" t="str">
        <f>VLOOKUP(Tableau257[[#This Row],[PLACE RIEC]],PointsClassement[],2,FALSE)</f>
        <v xml:space="preserve"> </v>
      </c>
      <c r="I153" s="5" t="s">
        <v>2</v>
      </c>
      <c r="J153" s="9" t="str">
        <f>VLOOKUP(Tableau257[[#This Row],[PLACE QUIMPERLE]],PointsClassement[],2,FALSE)</f>
        <v xml:space="preserve"> </v>
      </c>
      <c r="K153" s="5" t="s">
        <v>2</v>
      </c>
      <c r="L153" s="9" t="str">
        <f>VLOOKUP(Tableau257[[#This Row],[PLACE ERGUE]],PointsClassement[],2,FALSE)</f>
        <v xml:space="preserve"> </v>
      </c>
      <c r="M153" s="5" t="s">
        <v>2</v>
      </c>
      <c r="N153" s="9" t="str">
        <f>VLOOKUP(Tableau257[[#This Row],[PLACE TREGUNC]],PointsClassement[],2,FALSE)</f>
        <v xml:space="preserve"> </v>
      </c>
      <c r="O153" s="5" t="s">
        <v>2</v>
      </c>
      <c r="P153" s="9" t="str">
        <f>VLOOKUP(Tableau257[[#This Row],[PLACE SCAER]],PointsClassement[],2,FALSE)</f>
        <v xml:space="preserve"> </v>
      </c>
      <c r="Q153" s="5" t="s">
        <v>2</v>
      </c>
      <c r="R153" s="9" t="str">
        <f>VLOOKUP(Tableau257[[#This Row],[PLACE GOUEZEC]],PointsClassement[],2,FALSE)</f>
        <v xml:space="preserve"> </v>
      </c>
      <c r="S153" s="7"/>
      <c r="T153" s="8">
        <f t="shared" si="4"/>
        <v>0</v>
      </c>
    </row>
    <row r="154" spans="1:20" x14ac:dyDescent="0.3">
      <c r="A154">
        <v>149</v>
      </c>
      <c r="E154" s="3" t="s">
        <v>2</v>
      </c>
      <c r="F154" s="9" t="str">
        <f>VLOOKUP(Tableau257[[#This Row],[PLACE QUIMPER]],PointsClassement[],2,FALSE)</f>
        <v xml:space="preserve"> </v>
      </c>
      <c r="G154" s="5" t="s">
        <v>2</v>
      </c>
      <c r="H154" s="9" t="str">
        <f>VLOOKUP(Tableau257[[#This Row],[PLACE RIEC]],PointsClassement[],2,FALSE)</f>
        <v xml:space="preserve"> </v>
      </c>
      <c r="I154" s="5" t="s">
        <v>2</v>
      </c>
      <c r="J154" s="9" t="str">
        <f>VLOOKUP(Tableau257[[#This Row],[PLACE QUIMPERLE]],PointsClassement[],2,FALSE)</f>
        <v xml:space="preserve"> </v>
      </c>
      <c r="K154" s="5" t="s">
        <v>2</v>
      </c>
      <c r="L154" s="9" t="str">
        <f>VLOOKUP(Tableau257[[#This Row],[PLACE ERGUE]],PointsClassement[],2,FALSE)</f>
        <v xml:space="preserve"> </v>
      </c>
      <c r="M154" s="5" t="s">
        <v>2</v>
      </c>
      <c r="N154" s="9" t="str">
        <f>VLOOKUP(Tableau257[[#This Row],[PLACE TREGUNC]],PointsClassement[],2,FALSE)</f>
        <v xml:space="preserve"> </v>
      </c>
      <c r="O154" s="5" t="s">
        <v>2</v>
      </c>
      <c r="P154" s="9" t="str">
        <f>VLOOKUP(Tableau257[[#This Row],[PLACE SCAER]],PointsClassement[],2,FALSE)</f>
        <v xml:space="preserve"> </v>
      </c>
      <c r="Q154" s="5" t="s">
        <v>2</v>
      </c>
      <c r="R154" s="9" t="str">
        <f>VLOOKUP(Tableau257[[#This Row],[PLACE GOUEZEC]],PointsClassement[],2,FALSE)</f>
        <v xml:space="preserve"> </v>
      </c>
      <c r="S154" s="7"/>
      <c r="T154" s="8">
        <f t="shared" si="4"/>
        <v>0</v>
      </c>
    </row>
    <row r="155" spans="1:20" x14ac:dyDescent="0.3">
      <c r="A155">
        <v>150</v>
      </c>
      <c r="E155" s="3" t="s">
        <v>2</v>
      </c>
      <c r="F155" s="9" t="str">
        <f>VLOOKUP(Tableau257[[#This Row],[PLACE QUIMPER]],PointsClassement[],2,FALSE)</f>
        <v xml:space="preserve"> </v>
      </c>
      <c r="G155" s="5" t="s">
        <v>2</v>
      </c>
      <c r="H155" s="9" t="str">
        <f>VLOOKUP(Tableau257[[#This Row],[PLACE RIEC]],PointsClassement[],2,FALSE)</f>
        <v xml:space="preserve"> </v>
      </c>
      <c r="I155" s="5" t="s">
        <v>2</v>
      </c>
      <c r="J155" s="9" t="str">
        <f>VLOOKUP(Tableau257[[#This Row],[PLACE QUIMPERLE]],PointsClassement[],2,FALSE)</f>
        <v xml:space="preserve"> </v>
      </c>
      <c r="K155" s="5" t="s">
        <v>2</v>
      </c>
      <c r="L155" s="9" t="str">
        <f>VLOOKUP(Tableau257[[#This Row],[PLACE ERGUE]],PointsClassement[],2,FALSE)</f>
        <v xml:space="preserve"> </v>
      </c>
      <c r="M155" s="5" t="s">
        <v>2</v>
      </c>
      <c r="N155" s="9" t="str">
        <f>VLOOKUP(Tableau257[[#This Row],[PLACE TREGUNC]],PointsClassement[],2,FALSE)</f>
        <v xml:space="preserve"> </v>
      </c>
      <c r="O155" s="5" t="s">
        <v>2</v>
      </c>
      <c r="P155" s="9" t="str">
        <f>VLOOKUP(Tableau257[[#This Row],[PLACE SCAER]],PointsClassement[],2,FALSE)</f>
        <v xml:space="preserve"> </v>
      </c>
      <c r="Q155" s="5" t="s">
        <v>2</v>
      </c>
      <c r="R155" s="9" t="str">
        <f>VLOOKUP(Tableau257[[#This Row],[PLACE GOUEZEC]],PointsClassement[],2,FALSE)</f>
        <v xml:space="preserve"> </v>
      </c>
      <c r="S155" s="7"/>
      <c r="T155" s="8">
        <f t="shared" si="4"/>
        <v>0</v>
      </c>
    </row>
    <row r="156" spans="1:20" x14ac:dyDescent="0.3">
      <c r="A156">
        <v>151</v>
      </c>
      <c r="E156" s="3" t="s">
        <v>2</v>
      </c>
      <c r="F156" s="9" t="str">
        <f>VLOOKUP(Tableau257[[#This Row],[PLACE QUIMPER]],PointsClassement[],2,FALSE)</f>
        <v xml:space="preserve"> </v>
      </c>
      <c r="G156" s="5" t="s">
        <v>2</v>
      </c>
      <c r="H156" s="9" t="str">
        <f>VLOOKUP(Tableau257[[#This Row],[PLACE RIEC]],PointsClassement[],2,FALSE)</f>
        <v xml:space="preserve"> </v>
      </c>
      <c r="I156" s="5" t="s">
        <v>2</v>
      </c>
      <c r="J156" s="9" t="str">
        <f>VLOOKUP(Tableau257[[#This Row],[PLACE QUIMPERLE]],PointsClassement[],2,FALSE)</f>
        <v xml:space="preserve"> </v>
      </c>
      <c r="K156" s="5" t="s">
        <v>2</v>
      </c>
      <c r="L156" s="9" t="str">
        <f>VLOOKUP(Tableau257[[#This Row],[PLACE ERGUE]],PointsClassement[],2,FALSE)</f>
        <v xml:space="preserve"> </v>
      </c>
      <c r="M156" s="5" t="s">
        <v>2</v>
      </c>
      <c r="N156" s="9" t="str">
        <f>VLOOKUP(Tableau257[[#This Row],[PLACE TREGUNC]],PointsClassement[],2,FALSE)</f>
        <v xml:space="preserve"> </v>
      </c>
      <c r="O156" s="5" t="s">
        <v>2</v>
      </c>
      <c r="P156" s="9" t="str">
        <f>VLOOKUP(Tableau257[[#This Row],[PLACE SCAER]],PointsClassement[],2,FALSE)</f>
        <v xml:space="preserve"> </v>
      </c>
      <c r="Q156" s="5" t="s">
        <v>2</v>
      </c>
      <c r="R156" s="9" t="str">
        <f>VLOOKUP(Tableau257[[#This Row],[PLACE GOUEZEC]],PointsClassement[],2,FALSE)</f>
        <v xml:space="preserve"> </v>
      </c>
      <c r="S156" s="7"/>
      <c r="T156" s="8">
        <f t="shared" si="4"/>
        <v>0</v>
      </c>
    </row>
    <row r="157" spans="1:20" x14ac:dyDescent="0.3">
      <c r="A157">
        <v>152</v>
      </c>
      <c r="E157" s="3" t="s">
        <v>2</v>
      </c>
      <c r="F157" s="9" t="str">
        <f>VLOOKUP(Tableau257[[#This Row],[PLACE QUIMPER]],PointsClassement[],2,FALSE)</f>
        <v xml:space="preserve"> </v>
      </c>
      <c r="G157" s="5" t="s">
        <v>2</v>
      </c>
      <c r="H157" s="9" t="str">
        <f>VLOOKUP(Tableau257[[#This Row],[PLACE RIEC]],PointsClassement[],2,FALSE)</f>
        <v xml:space="preserve"> </v>
      </c>
      <c r="I157" s="5" t="s">
        <v>2</v>
      </c>
      <c r="J157" s="9" t="str">
        <f>VLOOKUP(Tableau257[[#This Row],[PLACE QUIMPERLE]],PointsClassement[],2,FALSE)</f>
        <v xml:space="preserve"> </v>
      </c>
      <c r="K157" s="5" t="s">
        <v>2</v>
      </c>
      <c r="L157" s="9" t="str">
        <f>VLOOKUP(Tableau257[[#This Row],[PLACE ERGUE]],PointsClassement[],2,FALSE)</f>
        <v xml:space="preserve"> </v>
      </c>
      <c r="M157" s="5" t="s">
        <v>2</v>
      </c>
      <c r="N157" s="9" t="str">
        <f>VLOOKUP(Tableau257[[#This Row],[PLACE TREGUNC]],PointsClassement[],2,FALSE)</f>
        <v xml:space="preserve"> </v>
      </c>
      <c r="O157" s="5" t="s">
        <v>2</v>
      </c>
      <c r="P157" s="9" t="str">
        <f>VLOOKUP(Tableau257[[#This Row],[PLACE SCAER]],PointsClassement[],2,FALSE)</f>
        <v xml:space="preserve"> </v>
      </c>
      <c r="Q157" s="5" t="s">
        <v>2</v>
      </c>
      <c r="R157" s="9" t="str">
        <f>VLOOKUP(Tableau257[[#This Row],[PLACE GOUEZEC]],PointsClassement[],2,FALSE)</f>
        <v xml:space="preserve"> </v>
      </c>
      <c r="S157" s="7"/>
      <c r="T157" s="8">
        <f t="shared" si="4"/>
        <v>0</v>
      </c>
    </row>
    <row r="158" spans="1:20" x14ac:dyDescent="0.3">
      <c r="A158">
        <v>153</v>
      </c>
      <c r="E158" s="3" t="s">
        <v>2</v>
      </c>
      <c r="F158" s="9" t="str">
        <f>VLOOKUP(Tableau257[[#This Row],[PLACE QUIMPER]],PointsClassement[],2,FALSE)</f>
        <v xml:space="preserve"> </v>
      </c>
      <c r="G158" s="5" t="s">
        <v>2</v>
      </c>
      <c r="H158" s="9" t="str">
        <f>VLOOKUP(Tableau257[[#This Row],[PLACE RIEC]],PointsClassement[],2,FALSE)</f>
        <v xml:space="preserve"> </v>
      </c>
      <c r="I158" s="5" t="s">
        <v>2</v>
      </c>
      <c r="J158" s="9" t="str">
        <f>VLOOKUP(Tableau257[[#This Row],[PLACE QUIMPERLE]],PointsClassement[],2,FALSE)</f>
        <v xml:space="preserve"> </v>
      </c>
      <c r="K158" s="5" t="s">
        <v>2</v>
      </c>
      <c r="L158" s="9" t="str">
        <f>VLOOKUP(Tableau257[[#This Row],[PLACE ERGUE]],PointsClassement[],2,FALSE)</f>
        <v xml:space="preserve"> </v>
      </c>
      <c r="M158" s="5" t="s">
        <v>2</v>
      </c>
      <c r="N158" s="9" t="str">
        <f>VLOOKUP(Tableau257[[#This Row],[PLACE TREGUNC]],PointsClassement[],2,FALSE)</f>
        <v xml:space="preserve"> </v>
      </c>
      <c r="O158" s="5" t="s">
        <v>2</v>
      </c>
      <c r="P158" s="9" t="str">
        <f>VLOOKUP(Tableau257[[#This Row],[PLACE SCAER]],PointsClassement[],2,FALSE)</f>
        <v xml:space="preserve"> </v>
      </c>
      <c r="Q158" s="5" t="s">
        <v>2</v>
      </c>
      <c r="R158" s="9" t="str">
        <f>VLOOKUP(Tableau257[[#This Row],[PLACE GOUEZEC]],PointsClassement[],2,FALSE)</f>
        <v xml:space="preserve"> </v>
      </c>
      <c r="S158" s="7"/>
      <c r="T158" s="8">
        <f t="shared" si="4"/>
        <v>0</v>
      </c>
    </row>
    <row r="159" spans="1:20" x14ac:dyDescent="0.3">
      <c r="A159">
        <v>154</v>
      </c>
      <c r="E159" s="3" t="s">
        <v>2</v>
      </c>
      <c r="F159" s="9" t="str">
        <f>VLOOKUP(Tableau257[[#This Row],[PLACE QUIMPER]],PointsClassement[],2,FALSE)</f>
        <v xml:space="preserve"> </v>
      </c>
      <c r="G159" s="5" t="s">
        <v>2</v>
      </c>
      <c r="H159" s="9" t="str">
        <f>VLOOKUP(Tableau257[[#This Row],[PLACE RIEC]],PointsClassement[],2,FALSE)</f>
        <v xml:space="preserve"> </v>
      </c>
      <c r="I159" s="5" t="s">
        <v>2</v>
      </c>
      <c r="J159" s="9" t="str">
        <f>VLOOKUP(Tableau257[[#This Row],[PLACE QUIMPERLE]],PointsClassement[],2,FALSE)</f>
        <v xml:space="preserve"> </v>
      </c>
      <c r="K159" s="5" t="s">
        <v>2</v>
      </c>
      <c r="L159" s="9" t="str">
        <f>VLOOKUP(Tableau257[[#This Row],[PLACE ERGUE]],PointsClassement[],2,FALSE)</f>
        <v xml:space="preserve"> </v>
      </c>
      <c r="M159" s="5" t="s">
        <v>2</v>
      </c>
      <c r="N159" s="9" t="str">
        <f>VLOOKUP(Tableau257[[#This Row],[PLACE TREGUNC]],PointsClassement[],2,FALSE)</f>
        <v xml:space="preserve"> </v>
      </c>
      <c r="O159" s="5" t="s">
        <v>2</v>
      </c>
      <c r="P159" s="9" t="str">
        <f>VLOOKUP(Tableau257[[#This Row],[PLACE SCAER]],PointsClassement[],2,FALSE)</f>
        <v xml:space="preserve"> </v>
      </c>
      <c r="Q159" s="5" t="s">
        <v>2</v>
      </c>
      <c r="R159" s="9" t="str">
        <f>VLOOKUP(Tableau257[[#This Row],[PLACE GOUEZEC]],PointsClassement[],2,FALSE)</f>
        <v xml:space="preserve"> </v>
      </c>
      <c r="S159" s="7"/>
      <c r="T159" s="8">
        <f t="shared" si="4"/>
        <v>0</v>
      </c>
    </row>
    <row r="160" spans="1:20" x14ac:dyDescent="0.3">
      <c r="A160">
        <v>155</v>
      </c>
      <c r="E160" s="3" t="s">
        <v>2</v>
      </c>
      <c r="F160" s="9" t="str">
        <f>VLOOKUP(Tableau257[[#This Row],[PLACE QUIMPER]],PointsClassement[],2,FALSE)</f>
        <v xml:space="preserve"> </v>
      </c>
      <c r="G160" s="5" t="s">
        <v>2</v>
      </c>
      <c r="H160" s="9" t="str">
        <f>VLOOKUP(Tableau257[[#This Row],[PLACE RIEC]],PointsClassement[],2,FALSE)</f>
        <v xml:space="preserve"> </v>
      </c>
      <c r="I160" s="5" t="s">
        <v>2</v>
      </c>
      <c r="J160" s="9" t="str">
        <f>VLOOKUP(Tableau257[[#This Row],[PLACE QUIMPERLE]],PointsClassement[],2,FALSE)</f>
        <v xml:space="preserve"> </v>
      </c>
      <c r="K160" s="5" t="s">
        <v>2</v>
      </c>
      <c r="L160" s="9" t="str">
        <f>VLOOKUP(Tableau257[[#This Row],[PLACE ERGUE]],PointsClassement[],2,FALSE)</f>
        <v xml:space="preserve"> </v>
      </c>
      <c r="M160" s="5" t="s">
        <v>2</v>
      </c>
      <c r="N160" s="9" t="str">
        <f>VLOOKUP(Tableau257[[#This Row],[PLACE TREGUNC]],PointsClassement[],2,FALSE)</f>
        <v xml:space="preserve"> </v>
      </c>
      <c r="O160" s="5" t="s">
        <v>2</v>
      </c>
      <c r="P160" s="9" t="str">
        <f>VLOOKUP(Tableau257[[#This Row],[PLACE SCAER]],PointsClassement[],2,FALSE)</f>
        <v xml:space="preserve"> </v>
      </c>
      <c r="Q160" s="5" t="s">
        <v>2</v>
      </c>
      <c r="R160" s="9" t="str">
        <f>VLOOKUP(Tableau257[[#This Row],[PLACE GOUEZEC]],PointsClassement[],2,FALSE)</f>
        <v xml:space="preserve"> </v>
      </c>
      <c r="S160" s="7"/>
      <c r="T160" s="8">
        <f t="shared" si="4"/>
        <v>0</v>
      </c>
    </row>
    <row r="161" spans="1:20" x14ac:dyDescent="0.3">
      <c r="A161">
        <v>156</v>
      </c>
      <c r="E161" s="3" t="s">
        <v>2</v>
      </c>
      <c r="F161" s="9" t="str">
        <f>VLOOKUP(Tableau257[[#This Row],[PLACE QUIMPER]],PointsClassement[],2,FALSE)</f>
        <v xml:space="preserve"> </v>
      </c>
      <c r="G161" s="5" t="s">
        <v>2</v>
      </c>
      <c r="H161" s="9" t="str">
        <f>VLOOKUP(Tableau257[[#This Row],[PLACE RIEC]],PointsClassement[],2,FALSE)</f>
        <v xml:space="preserve"> </v>
      </c>
      <c r="I161" s="5" t="s">
        <v>2</v>
      </c>
      <c r="J161" s="9" t="str">
        <f>VLOOKUP(Tableau257[[#This Row],[PLACE QUIMPERLE]],PointsClassement[],2,FALSE)</f>
        <v xml:space="preserve"> </v>
      </c>
      <c r="K161" s="5" t="s">
        <v>2</v>
      </c>
      <c r="L161" s="9" t="str">
        <f>VLOOKUP(Tableau257[[#This Row],[PLACE ERGUE]],PointsClassement[],2,FALSE)</f>
        <v xml:space="preserve"> </v>
      </c>
      <c r="M161" s="5" t="s">
        <v>2</v>
      </c>
      <c r="N161" s="9" t="str">
        <f>VLOOKUP(Tableau257[[#This Row],[PLACE TREGUNC]],PointsClassement[],2,FALSE)</f>
        <v xml:space="preserve"> </v>
      </c>
      <c r="O161" s="5" t="s">
        <v>2</v>
      </c>
      <c r="P161" s="9" t="str">
        <f>VLOOKUP(Tableau257[[#This Row],[PLACE SCAER]],PointsClassement[],2,FALSE)</f>
        <v xml:space="preserve"> </v>
      </c>
      <c r="Q161" s="5" t="s">
        <v>2</v>
      </c>
      <c r="R161" s="9" t="str">
        <f>VLOOKUP(Tableau257[[#This Row],[PLACE GOUEZEC]],PointsClassement[],2,FALSE)</f>
        <v xml:space="preserve"> </v>
      </c>
      <c r="S161" s="7"/>
      <c r="T161" s="8">
        <f t="shared" si="4"/>
        <v>0</v>
      </c>
    </row>
    <row r="162" spans="1:20" x14ac:dyDescent="0.3">
      <c r="A162">
        <v>157</v>
      </c>
      <c r="E162" s="3" t="s">
        <v>2</v>
      </c>
      <c r="F162" s="9" t="str">
        <f>VLOOKUP(Tableau257[[#This Row],[PLACE QUIMPER]],PointsClassement[],2,FALSE)</f>
        <v xml:space="preserve"> </v>
      </c>
      <c r="G162" s="5" t="s">
        <v>2</v>
      </c>
      <c r="H162" s="9" t="str">
        <f>VLOOKUP(Tableau257[[#This Row],[PLACE RIEC]],PointsClassement[],2,FALSE)</f>
        <v xml:space="preserve"> </v>
      </c>
      <c r="I162" s="5" t="s">
        <v>2</v>
      </c>
      <c r="J162" s="9" t="str">
        <f>VLOOKUP(Tableau257[[#This Row],[PLACE QUIMPERLE]],PointsClassement[],2,FALSE)</f>
        <v xml:space="preserve"> </v>
      </c>
      <c r="K162" s="5" t="s">
        <v>2</v>
      </c>
      <c r="L162" s="9" t="str">
        <f>VLOOKUP(Tableau257[[#This Row],[PLACE ERGUE]],PointsClassement[],2,FALSE)</f>
        <v xml:space="preserve"> </v>
      </c>
      <c r="M162" s="5" t="s">
        <v>2</v>
      </c>
      <c r="N162" s="9" t="str">
        <f>VLOOKUP(Tableau257[[#This Row],[PLACE TREGUNC]],PointsClassement[],2,FALSE)</f>
        <v xml:space="preserve"> </v>
      </c>
      <c r="O162" s="5" t="s">
        <v>2</v>
      </c>
      <c r="P162" s="9" t="str">
        <f>VLOOKUP(Tableau257[[#This Row],[PLACE SCAER]],PointsClassement[],2,FALSE)</f>
        <v xml:space="preserve"> </v>
      </c>
      <c r="Q162" s="5" t="s">
        <v>2</v>
      </c>
      <c r="R162" s="9" t="str">
        <f>VLOOKUP(Tableau257[[#This Row],[PLACE GOUEZEC]],PointsClassement[],2,FALSE)</f>
        <v xml:space="preserve"> </v>
      </c>
      <c r="S162" s="7"/>
      <c r="T162" s="8">
        <f t="shared" si="4"/>
        <v>0</v>
      </c>
    </row>
    <row r="163" spans="1:20" x14ac:dyDescent="0.3">
      <c r="A163">
        <v>158</v>
      </c>
      <c r="E163" s="3" t="s">
        <v>2</v>
      </c>
      <c r="F163" s="9" t="str">
        <f>VLOOKUP(Tableau257[[#This Row],[PLACE QUIMPER]],PointsClassement[],2,FALSE)</f>
        <v xml:space="preserve"> </v>
      </c>
      <c r="G163" s="5" t="s">
        <v>2</v>
      </c>
      <c r="H163" s="9" t="str">
        <f>VLOOKUP(Tableau257[[#This Row],[PLACE RIEC]],PointsClassement[],2,FALSE)</f>
        <v xml:space="preserve"> </v>
      </c>
      <c r="I163" s="5" t="s">
        <v>2</v>
      </c>
      <c r="J163" s="9" t="str">
        <f>VLOOKUP(Tableau257[[#This Row],[PLACE QUIMPERLE]],PointsClassement[],2,FALSE)</f>
        <v xml:space="preserve"> </v>
      </c>
      <c r="K163" s="5" t="s">
        <v>2</v>
      </c>
      <c r="L163" s="9" t="str">
        <f>VLOOKUP(Tableau257[[#This Row],[PLACE ERGUE]],PointsClassement[],2,FALSE)</f>
        <v xml:space="preserve"> </v>
      </c>
      <c r="M163" s="5" t="s">
        <v>2</v>
      </c>
      <c r="N163" s="9" t="str">
        <f>VLOOKUP(Tableau257[[#This Row],[PLACE TREGUNC]],PointsClassement[],2,FALSE)</f>
        <v xml:space="preserve"> </v>
      </c>
      <c r="O163" s="5" t="s">
        <v>2</v>
      </c>
      <c r="P163" s="9" t="str">
        <f>VLOOKUP(Tableau257[[#This Row],[PLACE SCAER]],PointsClassement[],2,FALSE)</f>
        <v xml:space="preserve"> </v>
      </c>
      <c r="Q163" s="5" t="s">
        <v>2</v>
      </c>
      <c r="R163" s="9" t="str">
        <f>VLOOKUP(Tableau257[[#This Row],[PLACE GOUEZEC]],PointsClassement[],2,FALSE)</f>
        <v xml:space="preserve"> </v>
      </c>
      <c r="S163" s="7"/>
      <c r="T163" s="8">
        <f t="shared" si="4"/>
        <v>0</v>
      </c>
    </row>
    <row r="164" spans="1:20" x14ac:dyDescent="0.3">
      <c r="A164">
        <v>159</v>
      </c>
      <c r="E164" s="3" t="s">
        <v>2</v>
      </c>
      <c r="F164" s="9" t="str">
        <f>VLOOKUP(Tableau257[[#This Row],[PLACE QUIMPER]],PointsClassement[],2,FALSE)</f>
        <v xml:space="preserve"> </v>
      </c>
      <c r="G164" s="5" t="s">
        <v>2</v>
      </c>
      <c r="H164" s="9" t="str">
        <f>VLOOKUP(Tableau257[[#This Row],[PLACE RIEC]],PointsClassement[],2,FALSE)</f>
        <v xml:space="preserve"> </v>
      </c>
      <c r="I164" s="5" t="s">
        <v>2</v>
      </c>
      <c r="J164" s="9" t="str">
        <f>VLOOKUP(Tableau257[[#This Row],[PLACE QUIMPERLE]],PointsClassement[],2,FALSE)</f>
        <v xml:space="preserve"> </v>
      </c>
      <c r="K164" s="5" t="s">
        <v>2</v>
      </c>
      <c r="L164" s="9" t="str">
        <f>VLOOKUP(Tableau257[[#This Row],[PLACE ERGUE]],PointsClassement[],2,FALSE)</f>
        <v xml:space="preserve"> </v>
      </c>
      <c r="M164" s="5" t="s">
        <v>2</v>
      </c>
      <c r="N164" s="9" t="str">
        <f>VLOOKUP(Tableau257[[#This Row],[PLACE TREGUNC]],PointsClassement[],2,FALSE)</f>
        <v xml:space="preserve"> </v>
      </c>
      <c r="O164" s="5" t="s">
        <v>2</v>
      </c>
      <c r="P164" s="9" t="str">
        <f>VLOOKUP(Tableau257[[#This Row],[PLACE SCAER]],PointsClassement[],2,FALSE)</f>
        <v xml:space="preserve"> </v>
      </c>
      <c r="Q164" s="5" t="s">
        <v>2</v>
      </c>
      <c r="R164" s="9" t="str">
        <f>VLOOKUP(Tableau257[[#This Row],[PLACE GOUEZEC]],PointsClassement[],2,FALSE)</f>
        <v xml:space="preserve"> </v>
      </c>
      <c r="S164" s="7"/>
      <c r="T164" s="8">
        <f t="shared" si="4"/>
        <v>0</v>
      </c>
    </row>
    <row r="165" spans="1:20" x14ac:dyDescent="0.3">
      <c r="A165">
        <v>160</v>
      </c>
      <c r="E165" s="3" t="s">
        <v>2</v>
      </c>
      <c r="F165" s="9" t="str">
        <f>VLOOKUP(Tableau257[[#This Row],[PLACE QUIMPER]],PointsClassement[],2,FALSE)</f>
        <v xml:space="preserve"> </v>
      </c>
      <c r="G165" s="5" t="s">
        <v>2</v>
      </c>
      <c r="H165" s="9" t="str">
        <f>VLOOKUP(Tableau257[[#This Row],[PLACE RIEC]],PointsClassement[],2,FALSE)</f>
        <v xml:space="preserve"> </v>
      </c>
      <c r="I165" s="5" t="s">
        <v>2</v>
      </c>
      <c r="J165" s="9" t="str">
        <f>VLOOKUP(Tableau257[[#This Row],[PLACE QUIMPERLE]],PointsClassement[],2,FALSE)</f>
        <v xml:space="preserve"> </v>
      </c>
      <c r="K165" s="5" t="s">
        <v>2</v>
      </c>
      <c r="L165" s="9" t="str">
        <f>VLOOKUP(Tableau257[[#This Row],[PLACE ERGUE]],PointsClassement[],2,FALSE)</f>
        <v xml:space="preserve"> </v>
      </c>
      <c r="M165" s="5" t="s">
        <v>2</v>
      </c>
      <c r="N165" s="9" t="str">
        <f>VLOOKUP(Tableau257[[#This Row],[PLACE TREGUNC]],PointsClassement[],2,FALSE)</f>
        <v xml:space="preserve"> </v>
      </c>
      <c r="O165" s="5" t="s">
        <v>2</v>
      </c>
      <c r="P165" s="9" t="str">
        <f>VLOOKUP(Tableau257[[#This Row],[PLACE SCAER]],PointsClassement[],2,FALSE)</f>
        <v xml:space="preserve"> </v>
      </c>
      <c r="Q165" s="5" t="s">
        <v>2</v>
      </c>
      <c r="R165" s="9" t="str">
        <f>VLOOKUP(Tableau257[[#This Row],[PLACE GOUEZEC]],PointsClassement[],2,FALSE)</f>
        <v xml:space="preserve"> </v>
      </c>
      <c r="S165" s="7"/>
      <c r="T165" s="8">
        <f t="shared" si="4"/>
        <v>0</v>
      </c>
    </row>
    <row r="166" spans="1:20" x14ac:dyDescent="0.3">
      <c r="A166">
        <v>161</v>
      </c>
      <c r="E166" s="3" t="s">
        <v>2</v>
      </c>
      <c r="F166" s="9" t="str">
        <f>VLOOKUP(Tableau257[[#This Row],[PLACE QUIMPER]],PointsClassement[],2,FALSE)</f>
        <v xml:space="preserve"> </v>
      </c>
      <c r="G166" s="5" t="s">
        <v>2</v>
      </c>
      <c r="H166" s="9" t="str">
        <f>VLOOKUP(Tableau257[[#This Row],[PLACE RIEC]],PointsClassement[],2,FALSE)</f>
        <v xml:space="preserve"> </v>
      </c>
      <c r="I166" s="5" t="s">
        <v>2</v>
      </c>
      <c r="J166" s="9" t="str">
        <f>VLOOKUP(Tableau257[[#This Row],[PLACE QUIMPERLE]],PointsClassement[],2,FALSE)</f>
        <v xml:space="preserve"> </v>
      </c>
      <c r="K166" s="5" t="s">
        <v>2</v>
      </c>
      <c r="L166" s="9" t="str">
        <f>VLOOKUP(Tableau257[[#This Row],[PLACE ERGUE]],PointsClassement[],2,FALSE)</f>
        <v xml:space="preserve"> </v>
      </c>
      <c r="M166" s="5" t="s">
        <v>2</v>
      </c>
      <c r="N166" s="9" t="str">
        <f>VLOOKUP(Tableau257[[#This Row],[PLACE TREGUNC]],PointsClassement[],2,FALSE)</f>
        <v xml:space="preserve"> </v>
      </c>
      <c r="O166" s="5" t="s">
        <v>2</v>
      </c>
      <c r="P166" s="9" t="str">
        <f>VLOOKUP(Tableau257[[#This Row],[PLACE SCAER]],PointsClassement[],2,FALSE)</f>
        <v xml:space="preserve"> </v>
      </c>
      <c r="Q166" s="5" t="s">
        <v>2</v>
      </c>
      <c r="R166" s="9" t="str">
        <f>VLOOKUP(Tableau257[[#This Row],[PLACE GOUEZEC]],PointsClassement[],2,FALSE)</f>
        <v xml:space="preserve"> </v>
      </c>
      <c r="S166" s="7"/>
      <c r="T166" s="8">
        <f t="shared" ref="T166:T197" si="5">SUM(F166,H166,J166,L166,N166,P166,R166,S166)</f>
        <v>0</v>
      </c>
    </row>
    <row r="167" spans="1:20" x14ac:dyDescent="0.3">
      <c r="A167">
        <v>162</v>
      </c>
      <c r="E167" s="3" t="s">
        <v>2</v>
      </c>
      <c r="F167" s="9" t="str">
        <f>VLOOKUP(Tableau257[[#This Row],[PLACE QUIMPER]],PointsClassement[],2,FALSE)</f>
        <v xml:space="preserve"> </v>
      </c>
      <c r="G167" s="5" t="s">
        <v>2</v>
      </c>
      <c r="H167" s="9" t="str">
        <f>VLOOKUP(Tableau257[[#This Row],[PLACE RIEC]],PointsClassement[],2,FALSE)</f>
        <v xml:space="preserve"> </v>
      </c>
      <c r="I167" s="5" t="s">
        <v>2</v>
      </c>
      <c r="J167" s="9" t="str">
        <f>VLOOKUP(Tableau257[[#This Row],[PLACE QUIMPERLE]],PointsClassement[],2,FALSE)</f>
        <v xml:space="preserve"> </v>
      </c>
      <c r="K167" s="5" t="s">
        <v>2</v>
      </c>
      <c r="L167" s="9" t="str">
        <f>VLOOKUP(Tableau257[[#This Row],[PLACE ERGUE]],PointsClassement[],2,FALSE)</f>
        <v xml:space="preserve"> </v>
      </c>
      <c r="M167" s="5" t="s">
        <v>2</v>
      </c>
      <c r="N167" s="9" t="str">
        <f>VLOOKUP(Tableau257[[#This Row],[PLACE TREGUNC]],PointsClassement[],2,FALSE)</f>
        <v xml:space="preserve"> </v>
      </c>
      <c r="O167" s="5" t="s">
        <v>2</v>
      </c>
      <c r="P167" s="9" t="str">
        <f>VLOOKUP(Tableau257[[#This Row],[PLACE SCAER]],PointsClassement[],2,FALSE)</f>
        <v xml:space="preserve"> </v>
      </c>
      <c r="Q167" s="5" t="s">
        <v>2</v>
      </c>
      <c r="R167" s="9" t="str">
        <f>VLOOKUP(Tableau257[[#This Row],[PLACE GOUEZEC]],PointsClassement[],2,FALSE)</f>
        <v xml:space="preserve"> </v>
      </c>
      <c r="S167" s="7"/>
      <c r="T167" s="8">
        <f t="shared" si="5"/>
        <v>0</v>
      </c>
    </row>
    <row r="168" spans="1:20" x14ac:dyDescent="0.3">
      <c r="A168">
        <v>163</v>
      </c>
      <c r="E168" s="3" t="s">
        <v>2</v>
      </c>
      <c r="F168" s="9" t="str">
        <f>VLOOKUP(Tableau257[[#This Row],[PLACE QUIMPER]],PointsClassement[],2,FALSE)</f>
        <v xml:space="preserve"> </v>
      </c>
      <c r="G168" s="5" t="s">
        <v>2</v>
      </c>
      <c r="H168" s="9" t="str">
        <f>VLOOKUP(Tableau257[[#This Row],[PLACE RIEC]],PointsClassement[],2,FALSE)</f>
        <v xml:space="preserve"> </v>
      </c>
      <c r="I168" s="5" t="s">
        <v>2</v>
      </c>
      <c r="J168" s="9" t="str">
        <f>VLOOKUP(Tableau257[[#This Row],[PLACE QUIMPERLE]],PointsClassement[],2,FALSE)</f>
        <v xml:space="preserve"> </v>
      </c>
      <c r="K168" s="5" t="s">
        <v>2</v>
      </c>
      <c r="L168" s="9" t="str">
        <f>VLOOKUP(Tableau257[[#This Row],[PLACE ERGUE]],PointsClassement[],2,FALSE)</f>
        <v xml:space="preserve"> </v>
      </c>
      <c r="M168" s="5" t="s">
        <v>2</v>
      </c>
      <c r="N168" s="9" t="str">
        <f>VLOOKUP(Tableau257[[#This Row],[PLACE TREGUNC]],PointsClassement[],2,FALSE)</f>
        <v xml:space="preserve"> </v>
      </c>
      <c r="O168" s="5" t="s">
        <v>2</v>
      </c>
      <c r="P168" s="9" t="str">
        <f>VLOOKUP(Tableau257[[#This Row],[PLACE SCAER]],PointsClassement[],2,FALSE)</f>
        <v xml:space="preserve"> </v>
      </c>
      <c r="Q168" s="5" t="s">
        <v>2</v>
      </c>
      <c r="R168" s="9" t="str">
        <f>VLOOKUP(Tableau257[[#This Row],[PLACE GOUEZEC]],PointsClassement[],2,FALSE)</f>
        <v xml:space="preserve"> </v>
      </c>
      <c r="S168" s="7"/>
      <c r="T168" s="8">
        <f t="shared" si="5"/>
        <v>0</v>
      </c>
    </row>
    <row r="169" spans="1:20" x14ac:dyDescent="0.3">
      <c r="A169">
        <v>164</v>
      </c>
      <c r="E169" s="3" t="s">
        <v>2</v>
      </c>
      <c r="F169" s="9" t="str">
        <f>VLOOKUP(Tableau257[[#This Row],[PLACE QUIMPER]],PointsClassement[],2,FALSE)</f>
        <v xml:space="preserve"> </v>
      </c>
      <c r="G169" s="5" t="s">
        <v>2</v>
      </c>
      <c r="H169" s="9" t="str">
        <f>VLOOKUP(Tableau257[[#This Row],[PLACE RIEC]],PointsClassement[],2,FALSE)</f>
        <v xml:space="preserve"> </v>
      </c>
      <c r="I169" s="5" t="s">
        <v>2</v>
      </c>
      <c r="J169" s="9" t="str">
        <f>VLOOKUP(Tableau257[[#This Row],[PLACE QUIMPERLE]],PointsClassement[],2,FALSE)</f>
        <v xml:space="preserve"> </v>
      </c>
      <c r="K169" s="5" t="s">
        <v>2</v>
      </c>
      <c r="L169" s="9" t="str">
        <f>VLOOKUP(Tableau257[[#This Row],[PLACE ERGUE]],PointsClassement[],2,FALSE)</f>
        <v xml:space="preserve"> </v>
      </c>
      <c r="M169" s="5" t="s">
        <v>2</v>
      </c>
      <c r="N169" s="9" t="str">
        <f>VLOOKUP(Tableau257[[#This Row],[PLACE TREGUNC]],PointsClassement[],2,FALSE)</f>
        <v xml:space="preserve"> </v>
      </c>
      <c r="O169" s="5" t="s">
        <v>2</v>
      </c>
      <c r="P169" s="9" t="str">
        <f>VLOOKUP(Tableau257[[#This Row],[PLACE SCAER]],PointsClassement[],2,FALSE)</f>
        <v xml:space="preserve"> </v>
      </c>
      <c r="Q169" s="5" t="s">
        <v>2</v>
      </c>
      <c r="R169" s="9" t="str">
        <f>VLOOKUP(Tableau257[[#This Row],[PLACE GOUEZEC]],PointsClassement[],2,FALSE)</f>
        <v xml:space="preserve"> </v>
      </c>
      <c r="S169" s="7"/>
      <c r="T169" s="8">
        <f t="shared" si="5"/>
        <v>0</v>
      </c>
    </row>
    <row r="170" spans="1:20" x14ac:dyDescent="0.3">
      <c r="A170">
        <v>165</v>
      </c>
      <c r="E170" s="3" t="s">
        <v>2</v>
      </c>
      <c r="F170" s="9" t="str">
        <f>VLOOKUP(Tableau257[[#This Row],[PLACE QUIMPER]],PointsClassement[],2,FALSE)</f>
        <v xml:space="preserve"> </v>
      </c>
      <c r="G170" s="5" t="s">
        <v>2</v>
      </c>
      <c r="H170" s="9" t="str">
        <f>VLOOKUP(Tableau257[[#This Row],[PLACE RIEC]],PointsClassement[],2,FALSE)</f>
        <v xml:space="preserve"> </v>
      </c>
      <c r="I170" s="5" t="s">
        <v>2</v>
      </c>
      <c r="J170" s="9" t="str">
        <f>VLOOKUP(Tableau257[[#This Row],[PLACE QUIMPERLE]],PointsClassement[],2,FALSE)</f>
        <v xml:space="preserve"> </v>
      </c>
      <c r="K170" s="5" t="s">
        <v>2</v>
      </c>
      <c r="L170" s="9" t="str">
        <f>VLOOKUP(Tableau257[[#This Row],[PLACE ERGUE]],PointsClassement[],2,FALSE)</f>
        <v xml:space="preserve"> </v>
      </c>
      <c r="M170" s="5" t="s">
        <v>2</v>
      </c>
      <c r="N170" s="9" t="str">
        <f>VLOOKUP(Tableau257[[#This Row],[PLACE TREGUNC]],PointsClassement[],2,FALSE)</f>
        <v xml:space="preserve"> </v>
      </c>
      <c r="O170" s="5" t="s">
        <v>2</v>
      </c>
      <c r="P170" s="9" t="str">
        <f>VLOOKUP(Tableau257[[#This Row],[PLACE SCAER]],PointsClassement[],2,FALSE)</f>
        <v xml:space="preserve"> </v>
      </c>
      <c r="Q170" s="5" t="s">
        <v>2</v>
      </c>
      <c r="R170" s="9" t="str">
        <f>VLOOKUP(Tableau257[[#This Row],[PLACE GOUEZEC]],PointsClassement[],2,FALSE)</f>
        <v xml:space="preserve"> </v>
      </c>
      <c r="S170" s="7"/>
      <c r="T170" s="8">
        <f t="shared" si="5"/>
        <v>0</v>
      </c>
    </row>
    <row r="171" spans="1:20" x14ac:dyDescent="0.3">
      <c r="A171">
        <v>166</v>
      </c>
      <c r="E171" s="3" t="s">
        <v>2</v>
      </c>
      <c r="F171" s="9" t="str">
        <f>VLOOKUP(Tableau257[[#This Row],[PLACE QUIMPER]],PointsClassement[],2,FALSE)</f>
        <v xml:space="preserve"> </v>
      </c>
      <c r="G171" s="5" t="s">
        <v>2</v>
      </c>
      <c r="H171" s="9" t="str">
        <f>VLOOKUP(Tableau257[[#This Row],[PLACE RIEC]],PointsClassement[],2,FALSE)</f>
        <v xml:space="preserve"> </v>
      </c>
      <c r="I171" s="5" t="s">
        <v>2</v>
      </c>
      <c r="J171" s="9" t="str">
        <f>VLOOKUP(Tableau257[[#This Row],[PLACE QUIMPERLE]],PointsClassement[],2,FALSE)</f>
        <v xml:space="preserve"> </v>
      </c>
      <c r="K171" s="5" t="s">
        <v>2</v>
      </c>
      <c r="L171" s="9" t="str">
        <f>VLOOKUP(Tableau257[[#This Row],[PLACE ERGUE]],PointsClassement[],2,FALSE)</f>
        <v xml:space="preserve"> </v>
      </c>
      <c r="M171" s="5" t="s">
        <v>2</v>
      </c>
      <c r="N171" s="9" t="str">
        <f>VLOOKUP(Tableau257[[#This Row],[PLACE TREGUNC]],PointsClassement[],2,FALSE)</f>
        <v xml:space="preserve"> </v>
      </c>
      <c r="O171" s="5" t="s">
        <v>2</v>
      </c>
      <c r="P171" s="9" t="str">
        <f>VLOOKUP(Tableau257[[#This Row],[PLACE SCAER]],PointsClassement[],2,FALSE)</f>
        <v xml:space="preserve"> </v>
      </c>
      <c r="Q171" s="5" t="s">
        <v>2</v>
      </c>
      <c r="R171" s="9" t="str">
        <f>VLOOKUP(Tableau257[[#This Row],[PLACE GOUEZEC]],PointsClassement[],2,FALSE)</f>
        <v xml:space="preserve"> </v>
      </c>
      <c r="S171" s="7"/>
      <c r="T171" s="8">
        <f t="shared" si="5"/>
        <v>0</v>
      </c>
    </row>
    <row r="172" spans="1:20" x14ac:dyDescent="0.3">
      <c r="A172">
        <v>167</v>
      </c>
      <c r="E172" s="3" t="s">
        <v>2</v>
      </c>
      <c r="F172" s="9" t="str">
        <f>VLOOKUP(Tableau257[[#This Row],[PLACE QUIMPER]],PointsClassement[],2,FALSE)</f>
        <v xml:space="preserve"> </v>
      </c>
      <c r="G172" s="5" t="s">
        <v>2</v>
      </c>
      <c r="H172" s="9" t="str">
        <f>VLOOKUP(Tableau257[[#This Row],[PLACE RIEC]],PointsClassement[],2,FALSE)</f>
        <v xml:space="preserve"> </v>
      </c>
      <c r="I172" s="5" t="s">
        <v>2</v>
      </c>
      <c r="J172" s="9" t="str">
        <f>VLOOKUP(Tableau257[[#This Row],[PLACE QUIMPERLE]],PointsClassement[],2,FALSE)</f>
        <v xml:space="preserve"> </v>
      </c>
      <c r="K172" s="5" t="s">
        <v>2</v>
      </c>
      <c r="L172" s="9" t="str">
        <f>VLOOKUP(Tableau257[[#This Row],[PLACE ERGUE]],PointsClassement[],2,FALSE)</f>
        <v xml:space="preserve"> </v>
      </c>
      <c r="M172" s="5" t="s">
        <v>2</v>
      </c>
      <c r="N172" s="9" t="str">
        <f>VLOOKUP(Tableau257[[#This Row],[PLACE TREGUNC]],PointsClassement[],2,FALSE)</f>
        <v xml:space="preserve"> </v>
      </c>
      <c r="O172" s="5" t="s">
        <v>2</v>
      </c>
      <c r="P172" s="9" t="str">
        <f>VLOOKUP(Tableau257[[#This Row],[PLACE SCAER]],PointsClassement[],2,FALSE)</f>
        <v xml:space="preserve"> </v>
      </c>
      <c r="Q172" s="5" t="s">
        <v>2</v>
      </c>
      <c r="R172" s="9" t="str">
        <f>VLOOKUP(Tableau257[[#This Row],[PLACE GOUEZEC]],PointsClassement[],2,FALSE)</f>
        <v xml:space="preserve"> </v>
      </c>
      <c r="S172" s="7"/>
      <c r="T172" s="8">
        <f t="shared" si="5"/>
        <v>0</v>
      </c>
    </row>
    <row r="173" spans="1:20" x14ac:dyDescent="0.3">
      <c r="A173">
        <v>168</v>
      </c>
      <c r="E173" s="3" t="s">
        <v>2</v>
      </c>
      <c r="F173" s="9" t="str">
        <f>VLOOKUP(Tableau257[[#This Row],[PLACE QUIMPER]],PointsClassement[],2,FALSE)</f>
        <v xml:space="preserve"> </v>
      </c>
      <c r="G173" s="5" t="s">
        <v>2</v>
      </c>
      <c r="H173" s="9" t="str">
        <f>VLOOKUP(Tableau257[[#This Row],[PLACE RIEC]],PointsClassement[],2,FALSE)</f>
        <v xml:space="preserve"> </v>
      </c>
      <c r="I173" s="5" t="s">
        <v>2</v>
      </c>
      <c r="J173" s="9" t="str">
        <f>VLOOKUP(Tableau257[[#This Row],[PLACE QUIMPERLE]],PointsClassement[],2,FALSE)</f>
        <v xml:space="preserve"> </v>
      </c>
      <c r="K173" s="5" t="s">
        <v>2</v>
      </c>
      <c r="L173" s="9" t="str">
        <f>VLOOKUP(Tableau257[[#This Row],[PLACE ERGUE]],PointsClassement[],2,FALSE)</f>
        <v xml:space="preserve"> </v>
      </c>
      <c r="M173" s="5" t="s">
        <v>2</v>
      </c>
      <c r="N173" s="9" t="str">
        <f>VLOOKUP(Tableau257[[#This Row],[PLACE TREGUNC]],PointsClassement[],2,FALSE)</f>
        <v xml:space="preserve"> </v>
      </c>
      <c r="O173" s="5" t="s">
        <v>2</v>
      </c>
      <c r="P173" s="9" t="str">
        <f>VLOOKUP(Tableau257[[#This Row],[PLACE SCAER]],PointsClassement[],2,FALSE)</f>
        <v xml:space="preserve"> </v>
      </c>
      <c r="Q173" s="5" t="s">
        <v>2</v>
      </c>
      <c r="R173" s="9" t="str">
        <f>VLOOKUP(Tableau257[[#This Row],[PLACE GOUEZEC]],PointsClassement[],2,FALSE)</f>
        <v xml:space="preserve"> </v>
      </c>
      <c r="S173" s="7"/>
      <c r="T173" s="8">
        <f t="shared" si="5"/>
        <v>0</v>
      </c>
    </row>
    <row r="174" spans="1:20" x14ac:dyDescent="0.3">
      <c r="A174">
        <v>169</v>
      </c>
      <c r="E174" s="3" t="s">
        <v>2</v>
      </c>
      <c r="F174" s="9" t="str">
        <f>VLOOKUP(Tableau257[[#This Row],[PLACE QUIMPER]],PointsClassement[],2,FALSE)</f>
        <v xml:space="preserve"> </v>
      </c>
      <c r="G174" s="5" t="s">
        <v>2</v>
      </c>
      <c r="H174" s="9" t="str">
        <f>VLOOKUP(Tableau257[[#This Row],[PLACE RIEC]],PointsClassement[],2,FALSE)</f>
        <v xml:space="preserve"> </v>
      </c>
      <c r="I174" s="5" t="s">
        <v>2</v>
      </c>
      <c r="J174" s="9" t="str">
        <f>VLOOKUP(Tableau257[[#This Row],[PLACE QUIMPERLE]],PointsClassement[],2,FALSE)</f>
        <v xml:space="preserve"> </v>
      </c>
      <c r="K174" s="5" t="s">
        <v>2</v>
      </c>
      <c r="L174" s="9" t="str">
        <f>VLOOKUP(Tableau257[[#This Row],[PLACE ERGUE]],PointsClassement[],2,FALSE)</f>
        <v xml:space="preserve"> </v>
      </c>
      <c r="M174" s="5" t="s">
        <v>2</v>
      </c>
      <c r="N174" s="9" t="str">
        <f>VLOOKUP(Tableau257[[#This Row],[PLACE TREGUNC]],PointsClassement[],2,FALSE)</f>
        <v xml:space="preserve"> </v>
      </c>
      <c r="O174" s="5" t="s">
        <v>2</v>
      </c>
      <c r="P174" s="9" t="str">
        <f>VLOOKUP(Tableau257[[#This Row],[PLACE SCAER]],PointsClassement[],2,FALSE)</f>
        <v xml:space="preserve"> </v>
      </c>
      <c r="Q174" s="5" t="s">
        <v>2</v>
      </c>
      <c r="R174" s="9" t="str">
        <f>VLOOKUP(Tableau257[[#This Row],[PLACE GOUEZEC]],PointsClassement[],2,FALSE)</f>
        <v xml:space="preserve"> </v>
      </c>
      <c r="S174" s="7"/>
      <c r="T174" s="8">
        <f t="shared" si="5"/>
        <v>0</v>
      </c>
    </row>
    <row r="175" spans="1:20" x14ac:dyDescent="0.3">
      <c r="A175">
        <v>170</v>
      </c>
      <c r="E175" s="3" t="s">
        <v>2</v>
      </c>
      <c r="F175" s="9" t="str">
        <f>VLOOKUP(Tableau257[[#This Row],[PLACE QUIMPER]],PointsClassement[],2,FALSE)</f>
        <v xml:space="preserve"> </v>
      </c>
      <c r="G175" s="5" t="s">
        <v>2</v>
      </c>
      <c r="H175" s="9" t="str">
        <f>VLOOKUP(Tableau257[[#This Row],[PLACE RIEC]],PointsClassement[],2,FALSE)</f>
        <v xml:space="preserve"> </v>
      </c>
      <c r="I175" s="5" t="s">
        <v>2</v>
      </c>
      <c r="J175" s="9" t="str">
        <f>VLOOKUP(Tableau257[[#This Row],[PLACE QUIMPERLE]],PointsClassement[],2,FALSE)</f>
        <v xml:space="preserve"> </v>
      </c>
      <c r="K175" s="5" t="s">
        <v>2</v>
      </c>
      <c r="L175" s="9" t="str">
        <f>VLOOKUP(Tableau257[[#This Row],[PLACE ERGUE]],PointsClassement[],2,FALSE)</f>
        <v xml:space="preserve"> </v>
      </c>
      <c r="M175" s="5" t="s">
        <v>2</v>
      </c>
      <c r="N175" s="9" t="str">
        <f>VLOOKUP(Tableau257[[#This Row],[PLACE TREGUNC]],PointsClassement[],2,FALSE)</f>
        <v xml:space="preserve"> </v>
      </c>
      <c r="O175" s="5" t="s">
        <v>2</v>
      </c>
      <c r="P175" s="9" t="str">
        <f>VLOOKUP(Tableau257[[#This Row],[PLACE SCAER]],PointsClassement[],2,FALSE)</f>
        <v xml:space="preserve"> </v>
      </c>
      <c r="Q175" s="5" t="s">
        <v>2</v>
      </c>
      <c r="R175" s="9" t="str">
        <f>VLOOKUP(Tableau257[[#This Row],[PLACE GOUEZEC]],PointsClassement[],2,FALSE)</f>
        <v xml:space="preserve"> </v>
      </c>
      <c r="S175" s="7"/>
      <c r="T175" s="8">
        <f t="shared" si="5"/>
        <v>0</v>
      </c>
    </row>
    <row r="176" spans="1:20" x14ac:dyDescent="0.3">
      <c r="A176">
        <v>171</v>
      </c>
      <c r="E176" s="3" t="s">
        <v>2</v>
      </c>
      <c r="F176" s="9" t="str">
        <f>VLOOKUP(Tableau257[[#This Row],[PLACE QUIMPER]],PointsClassement[],2,FALSE)</f>
        <v xml:space="preserve"> </v>
      </c>
      <c r="G176" s="5" t="s">
        <v>2</v>
      </c>
      <c r="H176" s="9" t="str">
        <f>VLOOKUP(Tableau257[[#This Row],[PLACE RIEC]],PointsClassement[],2,FALSE)</f>
        <v xml:space="preserve"> </v>
      </c>
      <c r="I176" s="5" t="s">
        <v>2</v>
      </c>
      <c r="J176" s="9" t="str">
        <f>VLOOKUP(Tableau257[[#This Row],[PLACE QUIMPERLE]],PointsClassement[],2,FALSE)</f>
        <v xml:space="preserve"> </v>
      </c>
      <c r="K176" s="5" t="s">
        <v>2</v>
      </c>
      <c r="L176" s="9" t="str">
        <f>VLOOKUP(Tableau257[[#This Row],[PLACE ERGUE]],PointsClassement[],2,FALSE)</f>
        <v xml:space="preserve"> </v>
      </c>
      <c r="M176" s="5" t="s">
        <v>2</v>
      </c>
      <c r="N176" s="9" t="str">
        <f>VLOOKUP(Tableau257[[#This Row],[PLACE TREGUNC]],PointsClassement[],2,FALSE)</f>
        <v xml:space="preserve"> </v>
      </c>
      <c r="O176" s="5" t="s">
        <v>2</v>
      </c>
      <c r="P176" s="9" t="str">
        <f>VLOOKUP(Tableau257[[#This Row],[PLACE SCAER]],PointsClassement[],2,FALSE)</f>
        <v xml:space="preserve"> </v>
      </c>
      <c r="Q176" s="5" t="s">
        <v>2</v>
      </c>
      <c r="R176" s="9" t="str">
        <f>VLOOKUP(Tableau257[[#This Row],[PLACE GOUEZEC]],PointsClassement[],2,FALSE)</f>
        <v xml:space="preserve"> </v>
      </c>
      <c r="S176" s="7"/>
      <c r="T176" s="8">
        <f t="shared" si="5"/>
        <v>0</v>
      </c>
    </row>
    <row r="177" spans="1:20" x14ac:dyDescent="0.3">
      <c r="A177">
        <v>172</v>
      </c>
      <c r="E177" s="3" t="s">
        <v>2</v>
      </c>
      <c r="F177" s="9" t="str">
        <f>VLOOKUP(Tableau257[[#This Row],[PLACE QUIMPER]],PointsClassement[],2,FALSE)</f>
        <v xml:space="preserve"> </v>
      </c>
      <c r="G177" s="5" t="s">
        <v>2</v>
      </c>
      <c r="H177" s="9" t="str">
        <f>VLOOKUP(Tableau257[[#This Row],[PLACE RIEC]],PointsClassement[],2,FALSE)</f>
        <v xml:space="preserve"> </v>
      </c>
      <c r="I177" s="5" t="s">
        <v>2</v>
      </c>
      <c r="J177" s="9" t="str">
        <f>VLOOKUP(Tableau257[[#This Row],[PLACE QUIMPERLE]],PointsClassement[],2,FALSE)</f>
        <v xml:space="preserve"> </v>
      </c>
      <c r="K177" s="5" t="s">
        <v>2</v>
      </c>
      <c r="L177" s="9" t="str">
        <f>VLOOKUP(Tableau257[[#This Row],[PLACE ERGUE]],PointsClassement[],2,FALSE)</f>
        <v xml:space="preserve"> </v>
      </c>
      <c r="M177" s="5" t="s">
        <v>2</v>
      </c>
      <c r="N177" s="9" t="str">
        <f>VLOOKUP(Tableau257[[#This Row],[PLACE TREGUNC]],PointsClassement[],2,FALSE)</f>
        <v xml:space="preserve"> </v>
      </c>
      <c r="O177" s="5" t="s">
        <v>2</v>
      </c>
      <c r="P177" s="9" t="str">
        <f>VLOOKUP(Tableau257[[#This Row],[PLACE SCAER]],PointsClassement[],2,FALSE)</f>
        <v xml:space="preserve"> </v>
      </c>
      <c r="Q177" s="5" t="s">
        <v>2</v>
      </c>
      <c r="R177" s="9" t="str">
        <f>VLOOKUP(Tableau257[[#This Row],[PLACE GOUEZEC]],PointsClassement[],2,FALSE)</f>
        <v xml:space="preserve"> </v>
      </c>
      <c r="S177" s="7"/>
      <c r="T177" s="8">
        <f t="shared" si="5"/>
        <v>0</v>
      </c>
    </row>
    <row r="178" spans="1:20" x14ac:dyDescent="0.3">
      <c r="A178">
        <v>173</v>
      </c>
      <c r="E178" s="3" t="s">
        <v>2</v>
      </c>
      <c r="F178" s="9" t="str">
        <f>VLOOKUP(Tableau257[[#This Row],[PLACE QUIMPER]],PointsClassement[],2,FALSE)</f>
        <v xml:space="preserve"> </v>
      </c>
      <c r="G178" s="5" t="s">
        <v>2</v>
      </c>
      <c r="H178" s="9" t="str">
        <f>VLOOKUP(Tableau257[[#This Row],[PLACE RIEC]],PointsClassement[],2,FALSE)</f>
        <v xml:space="preserve"> </v>
      </c>
      <c r="I178" s="5" t="s">
        <v>2</v>
      </c>
      <c r="J178" s="9" t="str">
        <f>VLOOKUP(Tableau257[[#This Row],[PLACE QUIMPERLE]],PointsClassement[],2,FALSE)</f>
        <v xml:space="preserve"> </v>
      </c>
      <c r="K178" s="5" t="s">
        <v>2</v>
      </c>
      <c r="L178" s="9" t="str">
        <f>VLOOKUP(Tableau257[[#This Row],[PLACE ERGUE]],PointsClassement[],2,FALSE)</f>
        <v xml:space="preserve"> </v>
      </c>
      <c r="M178" s="5" t="s">
        <v>2</v>
      </c>
      <c r="N178" s="9" t="str">
        <f>VLOOKUP(Tableau257[[#This Row],[PLACE TREGUNC]],PointsClassement[],2,FALSE)</f>
        <v xml:space="preserve"> </v>
      </c>
      <c r="O178" s="5" t="s">
        <v>2</v>
      </c>
      <c r="P178" s="9" t="str">
        <f>VLOOKUP(Tableau257[[#This Row],[PLACE SCAER]],PointsClassement[],2,FALSE)</f>
        <v xml:space="preserve"> </v>
      </c>
      <c r="Q178" s="5" t="s">
        <v>2</v>
      </c>
      <c r="R178" s="9" t="str">
        <f>VLOOKUP(Tableau257[[#This Row],[PLACE GOUEZEC]],PointsClassement[],2,FALSE)</f>
        <v xml:space="preserve"> </v>
      </c>
      <c r="S178" s="7"/>
      <c r="T178" s="8">
        <f t="shared" si="5"/>
        <v>0</v>
      </c>
    </row>
    <row r="179" spans="1:20" x14ac:dyDescent="0.3">
      <c r="A179">
        <v>174</v>
      </c>
      <c r="E179" s="3" t="s">
        <v>2</v>
      </c>
      <c r="F179" s="9" t="str">
        <f>VLOOKUP(Tableau257[[#This Row],[PLACE QUIMPER]],PointsClassement[],2,FALSE)</f>
        <v xml:space="preserve"> </v>
      </c>
      <c r="G179" s="5" t="s">
        <v>2</v>
      </c>
      <c r="H179" s="9" t="str">
        <f>VLOOKUP(Tableau257[[#This Row],[PLACE RIEC]],PointsClassement[],2,FALSE)</f>
        <v xml:space="preserve"> </v>
      </c>
      <c r="I179" s="5" t="s">
        <v>2</v>
      </c>
      <c r="J179" s="9" t="str">
        <f>VLOOKUP(Tableau257[[#This Row],[PLACE QUIMPERLE]],PointsClassement[],2,FALSE)</f>
        <v xml:space="preserve"> </v>
      </c>
      <c r="K179" s="5" t="s">
        <v>2</v>
      </c>
      <c r="L179" s="9" t="str">
        <f>VLOOKUP(Tableau257[[#This Row],[PLACE ERGUE]],PointsClassement[],2,FALSE)</f>
        <v xml:space="preserve"> </v>
      </c>
      <c r="M179" s="5" t="s">
        <v>2</v>
      </c>
      <c r="N179" s="9" t="str">
        <f>VLOOKUP(Tableau257[[#This Row],[PLACE TREGUNC]],PointsClassement[],2,FALSE)</f>
        <v xml:space="preserve"> </v>
      </c>
      <c r="O179" s="5" t="s">
        <v>2</v>
      </c>
      <c r="P179" s="9" t="str">
        <f>VLOOKUP(Tableau257[[#This Row],[PLACE SCAER]],PointsClassement[],2,FALSE)</f>
        <v xml:space="preserve"> </v>
      </c>
      <c r="Q179" s="5" t="s">
        <v>2</v>
      </c>
      <c r="R179" s="9" t="str">
        <f>VLOOKUP(Tableau257[[#This Row],[PLACE GOUEZEC]],PointsClassement[],2,FALSE)</f>
        <v xml:space="preserve"> </v>
      </c>
      <c r="S179" s="7"/>
      <c r="T179" s="8">
        <f t="shared" si="5"/>
        <v>0</v>
      </c>
    </row>
    <row r="180" spans="1:20" x14ac:dyDescent="0.3">
      <c r="A180">
        <v>175</v>
      </c>
      <c r="E180" s="3" t="s">
        <v>2</v>
      </c>
      <c r="F180" s="9" t="str">
        <f>VLOOKUP(Tableau257[[#This Row],[PLACE QUIMPER]],PointsClassement[],2,FALSE)</f>
        <v xml:space="preserve"> </v>
      </c>
      <c r="G180" s="5" t="s">
        <v>2</v>
      </c>
      <c r="H180" s="9" t="str">
        <f>VLOOKUP(Tableau257[[#This Row],[PLACE RIEC]],PointsClassement[],2,FALSE)</f>
        <v xml:space="preserve"> </v>
      </c>
      <c r="I180" s="5" t="s">
        <v>2</v>
      </c>
      <c r="J180" s="9" t="str">
        <f>VLOOKUP(Tableau257[[#This Row],[PLACE QUIMPERLE]],PointsClassement[],2,FALSE)</f>
        <v xml:space="preserve"> </v>
      </c>
      <c r="K180" s="5" t="s">
        <v>2</v>
      </c>
      <c r="L180" s="9" t="str">
        <f>VLOOKUP(Tableau257[[#This Row],[PLACE ERGUE]],PointsClassement[],2,FALSE)</f>
        <v xml:space="preserve"> </v>
      </c>
      <c r="M180" s="5" t="s">
        <v>2</v>
      </c>
      <c r="N180" s="9" t="str">
        <f>VLOOKUP(Tableau257[[#This Row],[PLACE TREGUNC]],PointsClassement[],2,FALSE)</f>
        <v xml:space="preserve"> </v>
      </c>
      <c r="O180" s="5" t="s">
        <v>2</v>
      </c>
      <c r="P180" s="9" t="str">
        <f>VLOOKUP(Tableau257[[#This Row],[PLACE SCAER]],PointsClassement[],2,FALSE)</f>
        <v xml:space="preserve"> </v>
      </c>
      <c r="Q180" s="5" t="s">
        <v>2</v>
      </c>
      <c r="R180" s="9" t="str">
        <f>VLOOKUP(Tableau257[[#This Row],[PLACE GOUEZEC]],PointsClassement[],2,FALSE)</f>
        <v xml:space="preserve"> </v>
      </c>
      <c r="S180" s="7"/>
      <c r="T180" s="8">
        <f t="shared" si="5"/>
        <v>0</v>
      </c>
    </row>
    <row r="181" spans="1:20" x14ac:dyDescent="0.3">
      <c r="A181">
        <v>176</v>
      </c>
      <c r="E181" s="3" t="s">
        <v>2</v>
      </c>
      <c r="F181" s="9" t="str">
        <f>VLOOKUP(Tableau257[[#This Row],[PLACE QUIMPER]],PointsClassement[],2,FALSE)</f>
        <v xml:space="preserve"> </v>
      </c>
      <c r="G181" s="5" t="s">
        <v>2</v>
      </c>
      <c r="H181" s="9" t="str">
        <f>VLOOKUP(Tableau257[[#This Row],[PLACE RIEC]],PointsClassement[],2,FALSE)</f>
        <v xml:space="preserve"> </v>
      </c>
      <c r="I181" s="5" t="s">
        <v>2</v>
      </c>
      <c r="J181" s="9" t="str">
        <f>VLOOKUP(Tableau257[[#This Row],[PLACE QUIMPERLE]],PointsClassement[],2,FALSE)</f>
        <v xml:space="preserve"> </v>
      </c>
      <c r="K181" s="5" t="s">
        <v>2</v>
      </c>
      <c r="L181" s="9" t="str">
        <f>VLOOKUP(Tableau257[[#This Row],[PLACE ERGUE]],PointsClassement[],2,FALSE)</f>
        <v xml:space="preserve"> </v>
      </c>
      <c r="M181" s="5" t="s">
        <v>2</v>
      </c>
      <c r="N181" s="9" t="str">
        <f>VLOOKUP(Tableau257[[#This Row],[PLACE TREGUNC]],PointsClassement[],2,FALSE)</f>
        <v xml:space="preserve"> </v>
      </c>
      <c r="O181" s="5" t="s">
        <v>2</v>
      </c>
      <c r="P181" s="9" t="str">
        <f>VLOOKUP(Tableau257[[#This Row],[PLACE SCAER]],PointsClassement[],2,FALSE)</f>
        <v xml:space="preserve"> </v>
      </c>
      <c r="Q181" s="5" t="s">
        <v>2</v>
      </c>
      <c r="R181" s="9" t="str">
        <f>VLOOKUP(Tableau257[[#This Row],[PLACE GOUEZEC]],PointsClassement[],2,FALSE)</f>
        <v xml:space="preserve"> </v>
      </c>
      <c r="S181" s="7"/>
      <c r="T181" s="8">
        <f t="shared" si="5"/>
        <v>0</v>
      </c>
    </row>
    <row r="182" spans="1:20" x14ac:dyDescent="0.3">
      <c r="A182">
        <v>177</v>
      </c>
      <c r="E182" s="3" t="s">
        <v>2</v>
      </c>
      <c r="F182" s="9" t="str">
        <f>VLOOKUP(Tableau257[[#This Row],[PLACE QUIMPER]],PointsClassement[],2,FALSE)</f>
        <v xml:space="preserve"> </v>
      </c>
      <c r="G182" s="5" t="s">
        <v>2</v>
      </c>
      <c r="H182" s="9" t="str">
        <f>VLOOKUP(Tableau257[[#This Row],[PLACE RIEC]],PointsClassement[],2,FALSE)</f>
        <v xml:space="preserve"> </v>
      </c>
      <c r="I182" s="5" t="s">
        <v>2</v>
      </c>
      <c r="J182" s="9" t="str">
        <f>VLOOKUP(Tableau257[[#This Row],[PLACE QUIMPERLE]],PointsClassement[],2,FALSE)</f>
        <v xml:space="preserve"> </v>
      </c>
      <c r="K182" s="5" t="s">
        <v>2</v>
      </c>
      <c r="L182" s="9" t="str">
        <f>VLOOKUP(Tableau257[[#This Row],[PLACE ERGUE]],PointsClassement[],2,FALSE)</f>
        <v xml:space="preserve"> </v>
      </c>
      <c r="M182" s="5" t="s">
        <v>2</v>
      </c>
      <c r="N182" s="9" t="str">
        <f>VLOOKUP(Tableau257[[#This Row],[PLACE TREGUNC]],PointsClassement[],2,FALSE)</f>
        <v xml:space="preserve"> </v>
      </c>
      <c r="O182" s="5" t="s">
        <v>2</v>
      </c>
      <c r="P182" s="9" t="str">
        <f>VLOOKUP(Tableau257[[#This Row],[PLACE SCAER]],PointsClassement[],2,FALSE)</f>
        <v xml:space="preserve"> </v>
      </c>
      <c r="Q182" s="5" t="s">
        <v>2</v>
      </c>
      <c r="R182" s="9" t="str">
        <f>VLOOKUP(Tableau257[[#This Row],[PLACE GOUEZEC]],PointsClassement[],2,FALSE)</f>
        <v xml:space="preserve"> </v>
      </c>
      <c r="S182" s="7"/>
      <c r="T182" s="8">
        <f t="shared" si="5"/>
        <v>0</v>
      </c>
    </row>
    <row r="183" spans="1:20" x14ac:dyDescent="0.3">
      <c r="A183">
        <v>178</v>
      </c>
      <c r="E183" s="3" t="s">
        <v>2</v>
      </c>
      <c r="F183" s="9" t="str">
        <f>VLOOKUP(Tableau257[[#This Row],[PLACE QUIMPER]],PointsClassement[],2,FALSE)</f>
        <v xml:space="preserve"> </v>
      </c>
      <c r="G183" s="5" t="s">
        <v>2</v>
      </c>
      <c r="H183" s="9" t="str">
        <f>VLOOKUP(Tableau257[[#This Row],[PLACE RIEC]],PointsClassement[],2,FALSE)</f>
        <v xml:space="preserve"> </v>
      </c>
      <c r="I183" s="5" t="s">
        <v>2</v>
      </c>
      <c r="J183" s="9" t="str">
        <f>VLOOKUP(Tableau257[[#This Row],[PLACE QUIMPERLE]],PointsClassement[],2,FALSE)</f>
        <v xml:space="preserve"> </v>
      </c>
      <c r="K183" s="5" t="s">
        <v>2</v>
      </c>
      <c r="L183" s="9" t="str">
        <f>VLOOKUP(Tableau257[[#This Row],[PLACE ERGUE]],PointsClassement[],2,FALSE)</f>
        <v xml:space="preserve"> </v>
      </c>
      <c r="M183" s="5" t="s">
        <v>2</v>
      </c>
      <c r="N183" s="9" t="str">
        <f>VLOOKUP(Tableau257[[#This Row],[PLACE TREGUNC]],PointsClassement[],2,FALSE)</f>
        <v xml:space="preserve"> </v>
      </c>
      <c r="O183" s="5" t="s">
        <v>2</v>
      </c>
      <c r="P183" s="9" t="str">
        <f>VLOOKUP(Tableau257[[#This Row],[PLACE SCAER]],PointsClassement[],2,FALSE)</f>
        <v xml:space="preserve"> </v>
      </c>
      <c r="Q183" s="5" t="s">
        <v>2</v>
      </c>
      <c r="R183" s="9" t="str">
        <f>VLOOKUP(Tableau257[[#This Row],[PLACE GOUEZEC]],PointsClassement[],2,FALSE)</f>
        <v xml:space="preserve"> </v>
      </c>
      <c r="S183" s="7"/>
      <c r="T183" s="8">
        <f t="shared" si="5"/>
        <v>0</v>
      </c>
    </row>
    <row r="184" spans="1:20" x14ac:dyDescent="0.3">
      <c r="A184">
        <v>179</v>
      </c>
      <c r="E184" s="3" t="s">
        <v>2</v>
      </c>
      <c r="F184" s="9" t="str">
        <f>VLOOKUP(Tableau257[[#This Row],[PLACE QUIMPER]],PointsClassement[],2,FALSE)</f>
        <v xml:space="preserve"> </v>
      </c>
      <c r="G184" s="5" t="s">
        <v>2</v>
      </c>
      <c r="H184" s="9" t="str">
        <f>VLOOKUP(Tableau257[[#This Row],[PLACE RIEC]],PointsClassement[],2,FALSE)</f>
        <v xml:space="preserve"> </v>
      </c>
      <c r="I184" s="5" t="s">
        <v>2</v>
      </c>
      <c r="J184" s="9" t="str">
        <f>VLOOKUP(Tableau257[[#This Row],[PLACE QUIMPERLE]],PointsClassement[],2,FALSE)</f>
        <v xml:space="preserve"> </v>
      </c>
      <c r="K184" s="5" t="s">
        <v>2</v>
      </c>
      <c r="L184" s="9" t="str">
        <f>VLOOKUP(Tableau257[[#This Row],[PLACE ERGUE]],PointsClassement[],2,FALSE)</f>
        <v xml:space="preserve"> </v>
      </c>
      <c r="M184" s="5" t="s">
        <v>2</v>
      </c>
      <c r="N184" s="9" t="str">
        <f>VLOOKUP(Tableau257[[#This Row],[PLACE TREGUNC]],PointsClassement[],2,FALSE)</f>
        <v xml:space="preserve"> </v>
      </c>
      <c r="O184" s="5" t="s">
        <v>2</v>
      </c>
      <c r="P184" s="9" t="str">
        <f>VLOOKUP(Tableau257[[#This Row],[PLACE SCAER]],PointsClassement[],2,FALSE)</f>
        <v xml:space="preserve"> </v>
      </c>
      <c r="Q184" s="5" t="s">
        <v>2</v>
      </c>
      <c r="R184" s="9" t="str">
        <f>VLOOKUP(Tableau257[[#This Row],[PLACE GOUEZEC]],PointsClassement[],2,FALSE)</f>
        <v xml:space="preserve"> </v>
      </c>
      <c r="S184" s="7"/>
      <c r="T184" s="8">
        <f t="shared" si="5"/>
        <v>0</v>
      </c>
    </row>
    <row r="185" spans="1:20" x14ac:dyDescent="0.3">
      <c r="A185">
        <v>180</v>
      </c>
      <c r="E185" s="3" t="s">
        <v>2</v>
      </c>
      <c r="F185" s="9" t="str">
        <f>VLOOKUP(Tableau257[[#This Row],[PLACE QUIMPER]],PointsClassement[],2,FALSE)</f>
        <v xml:space="preserve"> </v>
      </c>
      <c r="G185" s="5" t="s">
        <v>2</v>
      </c>
      <c r="H185" s="9" t="str">
        <f>VLOOKUP(Tableau257[[#This Row],[PLACE RIEC]],PointsClassement[],2,FALSE)</f>
        <v xml:space="preserve"> </v>
      </c>
      <c r="I185" s="5" t="s">
        <v>2</v>
      </c>
      <c r="J185" s="9" t="str">
        <f>VLOOKUP(Tableau257[[#This Row],[PLACE QUIMPERLE]],PointsClassement[],2,FALSE)</f>
        <v xml:space="preserve"> </v>
      </c>
      <c r="K185" s="5" t="s">
        <v>2</v>
      </c>
      <c r="L185" s="9" t="str">
        <f>VLOOKUP(Tableau257[[#This Row],[PLACE ERGUE]],PointsClassement[],2,FALSE)</f>
        <v xml:space="preserve"> </v>
      </c>
      <c r="M185" s="5" t="s">
        <v>2</v>
      </c>
      <c r="N185" s="9" t="str">
        <f>VLOOKUP(Tableau257[[#This Row],[PLACE TREGUNC]],PointsClassement[],2,FALSE)</f>
        <v xml:space="preserve"> </v>
      </c>
      <c r="O185" s="5" t="s">
        <v>2</v>
      </c>
      <c r="P185" s="9" t="str">
        <f>VLOOKUP(Tableau257[[#This Row],[PLACE SCAER]],PointsClassement[],2,FALSE)</f>
        <v xml:space="preserve"> </v>
      </c>
      <c r="Q185" s="5" t="s">
        <v>2</v>
      </c>
      <c r="R185" s="9" t="str">
        <f>VLOOKUP(Tableau257[[#This Row],[PLACE GOUEZEC]],PointsClassement[],2,FALSE)</f>
        <v xml:space="preserve"> </v>
      </c>
      <c r="S185" s="7"/>
      <c r="T185" s="8">
        <f t="shared" si="5"/>
        <v>0</v>
      </c>
    </row>
    <row r="186" spans="1:20" x14ac:dyDescent="0.3">
      <c r="A186">
        <v>181</v>
      </c>
      <c r="E186" s="3" t="s">
        <v>2</v>
      </c>
      <c r="F186" s="9" t="str">
        <f>VLOOKUP(Tableau257[[#This Row],[PLACE QUIMPER]],PointsClassement[],2,FALSE)</f>
        <v xml:space="preserve"> </v>
      </c>
      <c r="G186" s="5" t="s">
        <v>2</v>
      </c>
      <c r="H186" s="9" t="str">
        <f>VLOOKUP(Tableau257[[#This Row],[PLACE RIEC]],PointsClassement[],2,FALSE)</f>
        <v xml:space="preserve"> </v>
      </c>
      <c r="I186" s="5" t="s">
        <v>2</v>
      </c>
      <c r="J186" s="9" t="str">
        <f>VLOOKUP(Tableau257[[#This Row],[PLACE QUIMPERLE]],PointsClassement[],2,FALSE)</f>
        <v xml:space="preserve"> </v>
      </c>
      <c r="K186" s="5" t="s">
        <v>2</v>
      </c>
      <c r="L186" s="9" t="str">
        <f>VLOOKUP(Tableau257[[#This Row],[PLACE ERGUE]],PointsClassement[],2,FALSE)</f>
        <v xml:space="preserve"> </v>
      </c>
      <c r="M186" s="5" t="s">
        <v>2</v>
      </c>
      <c r="N186" s="9" t="str">
        <f>VLOOKUP(Tableau257[[#This Row],[PLACE TREGUNC]],PointsClassement[],2,FALSE)</f>
        <v xml:space="preserve"> </v>
      </c>
      <c r="O186" s="5" t="s">
        <v>2</v>
      </c>
      <c r="P186" s="9" t="str">
        <f>VLOOKUP(Tableau257[[#This Row],[PLACE SCAER]],PointsClassement[],2,FALSE)</f>
        <v xml:space="preserve"> </v>
      </c>
      <c r="Q186" s="5" t="s">
        <v>2</v>
      </c>
      <c r="R186" s="9" t="str">
        <f>VLOOKUP(Tableau257[[#This Row],[PLACE GOUEZEC]],PointsClassement[],2,FALSE)</f>
        <v xml:space="preserve"> </v>
      </c>
      <c r="S186" s="7"/>
      <c r="T186" s="8">
        <f t="shared" si="5"/>
        <v>0</v>
      </c>
    </row>
    <row r="187" spans="1:20" x14ac:dyDescent="0.3">
      <c r="A187">
        <v>182</v>
      </c>
      <c r="E187" s="3" t="s">
        <v>2</v>
      </c>
      <c r="F187" s="9" t="str">
        <f>VLOOKUP(Tableau257[[#This Row],[PLACE QUIMPER]],PointsClassement[],2,FALSE)</f>
        <v xml:space="preserve"> </v>
      </c>
      <c r="G187" s="5" t="s">
        <v>2</v>
      </c>
      <c r="H187" s="9" t="str">
        <f>VLOOKUP(Tableau257[[#This Row],[PLACE RIEC]],PointsClassement[],2,FALSE)</f>
        <v xml:space="preserve"> </v>
      </c>
      <c r="I187" s="5" t="s">
        <v>2</v>
      </c>
      <c r="J187" s="9" t="str">
        <f>VLOOKUP(Tableau257[[#This Row],[PLACE QUIMPERLE]],PointsClassement[],2,FALSE)</f>
        <v xml:space="preserve"> </v>
      </c>
      <c r="K187" s="5" t="s">
        <v>2</v>
      </c>
      <c r="L187" s="9" t="str">
        <f>VLOOKUP(Tableau257[[#This Row],[PLACE ERGUE]],PointsClassement[],2,FALSE)</f>
        <v xml:space="preserve"> </v>
      </c>
      <c r="M187" s="5" t="s">
        <v>2</v>
      </c>
      <c r="N187" s="9" t="str">
        <f>VLOOKUP(Tableau257[[#This Row],[PLACE TREGUNC]],PointsClassement[],2,FALSE)</f>
        <v xml:space="preserve"> </v>
      </c>
      <c r="O187" s="5" t="s">
        <v>2</v>
      </c>
      <c r="P187" s="9" t="str">
        <f>VLOOKUP(Tableau257[[#This Row],[PLACE SCAER]],PointsClassement[],2,FALSE)</f>
        <v xml:space="preserve"> </v>
      </c>
      <c r="Q187" s="5" t="s">
        <v>2</v>
      </c>
      <c r="R187" s="9" t="str">
        <f>VLOOKUP(Tableau257[[#This Row],[PLACE GOUEZEC]],PointsClassement[],2,FALSE)</f>
        <v xml:space="preserve"> </v>
      </c>
      <c r="S187" s="7"/>
      <c r="T187" s="8">
        <f t="shared" si="5"/>
        <v>0</v>
      </c>
    </row>
    <row r="188" spans="1:20" x14ac:dyDescent="0.3">
      <c r="A188">
        <v>183</v>
      </c>
      <c r="E188" s="3" t="s">
        <v>2</v>
      </c>
      <c r="F188" s="9" t="str">
        <f>VLOOKUP(Tableau257[[#This Row],[PLACE QUIMPER]],PointsClassement[],2,FALSE)</f>
        <v xml:space="preserve"> </v>
      </c>
      <c r="G188" s="5" t="s">
        <v>2</v>
      </c>
      <c r="H188" s="9" t="str">
        <f>VLOOKUP(Tableau257[[#This Row],[PLACE RIEC]],PointsClassement[],2,FALSE)</f>
        <v xml:space="preserve"> </v>
      </c>
      <c r="I188" s="5" t="s">
        <v>2</v>
      </c>
      <c r="J188" s="9" t="str">
        <f>VLOOKUP(Tableau257[[#This Row],[PLACE QUIMPERLE]],PointsClassement[],2,FALSE)</f>
        <v xml:space="preserve"> </v>
      </c>
      <c r="K188" s="5" t="s">
        <v>2</v>
      </c>
      <c r="L188" s="9" t="str">
        <f>VLOOKUP(Tableau257[[#This Row],[PLACE ERGUE]],PointsClassement[],2,FALSE)</f>
        <v xml:space="preserve"> </v>
      </c>
      <c r="M188" s="5" t="s">
        <v>2</v>
      </c>
      <c r="N188" s="9" t="str">
        <f>VLOOKUP(Tableau257[[#This Row],[PLACE TREGUNC]],PointsClassement[],2,FALSE)</f>
        <v xml:space="preserve"> </v>
      </c>
      <c r="O188" s="5" t="s">
        <v>2</v>
      </c>
      <c r="P188" s="9" t="str">
        <f>VLOOKUP(Tableau257[[#This Row],[PLACE SCAER]],PointsClassement[],2,FALSE)</f>
        <v xml:space="preserve"> </v>
      </c>
      <c r="Q188" s="5" t="s">
        <v>2</v>
      </c>
      <c r="R188" s="9" t="str">
        <f>VLOOKUP(Tableau257[[#This Row],[PLACE GOUEZEC]],PointsClassement[],2,FALSE)</f>
        <v xml:space="preserve"> </v>
      </c>
      <c r="S188" s="7"/>
      <c r="T188" s="8">
        <f t="shared" si="5"/>
        <v>0</v>
      </c>
    </row>
    <row r="189" spans="1:20" x14ac:dyDescent="0.3">
      <c r="A189">
        <v>184</v>
      </c>
      <c r="E189" s="3" t="s">
        <v>2</v>
      </c>
      <c r="F189" s="9" t="str">
        <f>VLOOKUP(Tableau257[[#This Row],[PLACE QUIMPER]],PointsClassement[],2,FALSE)</f>
        <v xml:space="preserve"> </v>
      </c>
      <c r="G189" s="5" t="s">
        <v>2</v>
      </c>
      <c r="H189" s="9" t="str">
        <f>VLOOKUP(Tableau257[[#This Row],[PLACE RIEC]],PointsClassement[],2,FALSE)</f>
        <v xml:space="preserve"> </v>
      </c>
      <c r="I189" s="5" t="s">
        <v>2</v>
      </c>
      <c r="J189" s="9" t="str">
        <f>VLOOKUP(Tableau257[[#This Row],[PLACE QUIMPERLE]],PointsClassement[],2,FALSE)</f>
        <v xml:space="preserve"> </v>
      </c>
      <c r="K189" s="5" t="s">
        <v>2</v>
      </c>
      <c r="L189" s="9" t="str">
        <f>VLOOKUP(Tableau257[[#This Row],[PLACE ERGUE]],PointsClassement[],2,FALSE)</f>
        <v xml:space="preserve"> </v>
      </c>
      <c r="M189" s="5" t="s">
        <v>2</v>
      </c>
      <c r="N189" s="9" t="str">
        <f>VLOOKUP(Tableau257[[#This Row],[PLACE TREGUNC]],PointsClassement[],2,FALSE)</f>
        <v xml:space="preserve"> </v>
      </c>
      <c r="O189" s="5" t="s">
        <v>2</v>
      </c>
      <c r="P189" s="9" t="str">
        <f>VLOOKUP(Tableau257[[#This Row],[PLACE SCAER]],PointsClassement[],2,FALSE)</f>
        <v xml:space="preserve"> </v>
      </c>
      <c r="Q189" s="5" t="s">
        <v>2</v>
      </c>
      <c r="R189" s="9" t="str">
        <f>VLOOKUP(Tableau257[[#This Row],[PLACE GOUEZEC]],PointsClassement[],2,FALSE)</f>
        <v xml:space="preserve"> </v>
      </c>
      <c r="S189" s="7"/>
      <c r="T189" s="8">
        <f t="shared" si="5"/>
        <v>0</v>
      </c>
    </row>
    <row r="190" spans="1:20" x14ac:dyDescent="0.3">
      <c r="A190">
        <v>185</v>
      </c>
      <c r="E190" s="3" t="s">
        <v>2</v>
      </c>
      <c r="F190" s="9" t="str">
        <f>VLOOKUP(Tableau257[[#This Row],[PLACE QUIMPER]],PointsClassement[],2,FALSE)</f>
        <v xml:space="preserve"> </v>
      </c>
      <c r="G190" s="5" t="s">
        <v>2</v>
      </c>
      <c r="H190" s="9" t="str">
        <f>VLOOKUP(Tableau257[[#This Row],[PLACE RIEC]],PointsClassement[],2,FALSE)</f>
        <v xml:space="preserve"> </v>
      </c>
      <c r="I190" s="5" t="s">
        <v>2</v>
      </c>
      <c r="J190" s="9" t="str">
        <f>VLOOKUP(Tableau257[[#This Row],[PLACE QUIMPERLE]],PointsClassement[],2,FALSE)</f>
        <v xml:space="preserve"> </v>
      </c>
      <c r="K190" s="5" t="s">
        <v>2</v>
      </c>
      <c r="L190" s="9" t="str">
        <f>VLOOKUP(Tableau257[[#This Row],[PLACE ERGUE]],PointsClassement[],2,FALSE)</f>
        <v xml:space="preserve"> </v>
      </c>
      <c r="M190" s="5" t="s">
        <v>2</v>
      </c>
      <c r="N190" s="9" t="str">
        <f>VLOOKUP(Tableau257[[#This Row],[PLACE TREGUNC]],PointsClassement[],2,FALSE)</f>
        <v xml:space="preserve"> </v>
      </c>
      <c r="O190" s="5" t="s">
        <v>2</v>
      </c>
      <c r="P190" s="9" t="str">
        <f>VLOOKUP(Tableau257[[#This Row],[PLACE SCAER]],PointsClassement[],2,FALSE)</f>
        <v xml:space="preserve"> </v>
      </c>
      <c r="Q190" s="5" t="s">
        <v>2</v>
      </c>
      <c r="R190" s="9" t="str">
        <f>VLOOKUP(Tableau257[[#This Row],[PLACE GOUEZEC]],PointsClassement[],2,FALSE)</f>
        <v xml:space="preserve"> </v>
      </c>
      <c r="S190" s="7"/>
      <c r="T190" s="8">
        <f t="shared" si="5"/>
        <v>0</v>
      </c>
    </row>
    <row r="191" spans="1:20" x14ac:dyDescent="0.3">
      <c r="A191">
        <v>186</v>
      </c>
      <c r="E191" s="3" t="s">
        <v>2</v>
      </c>
      <c r="F191" s="9" t="str">
        <f>VLOOKUP(Tableau257[[#This Row],[PLACE QUIMPER]],PointsClassement[],2,FALSE)</f>
        <v xml:space="preserve"> </v>
      </c>
      <c r="G191" s="5" t="s">
        <v>2</v>
      </c>
      <c r="H191" s="9" t="str">
        <f>VLOOKUP(Tableau257[[#This Row],[PLACE RIEC]],PointsClassement[],2,FALSE)</f>
        <v xml:space="preserve"> </v>
      </c>
      <c r="I191" s="5" t="s">
        <v>2</v>
      </c>
      <c r="J191" s="9" t="str">
        <f>VLOOKUP(Tableau257[[#This Row],[PLACE QUIMPERLE]],PointsClassement[],2,FALSE)</f>
        <v xml:space="preserve"> </v>
      </c>
      <c r="K191" s="5" t="s">
        <v>2</v>
      </c>
      <c r="L191" s="9" t="str">
        <f>VLOOKUP(Tableau257[[#This Row],[PLACE ERGUE]],PointsClassement[],2,FALSE)</f>
        <v xml:space="preserve"> </v>
      </c>
      <c r="M191" s="5" t="s">
        <v>2</v>
      </c>
      <c r="N191" s="9" t="str">
        <f>VLOOKUP(Tableau257[[#This Row],[PLACE TREGUNC]],PointsClassement[],2,FALSE)</f>
        <v xml:space="preserve"> </v>
      </c>
      <c r="O191" s="5" t="s">
        <v>2</v>
      </c>
      <c r="P191" s="9" t="str">
        <f>VLOOKUP(Tableau257[[#This Row],[PLACE SCAER]],PointsClassement[],2,FALSE)</f>
        <v xml:space="preserve"> </v>
      </c>
      <c r="Q191" s="5" t="s">
        <v>2</v>
      </c>
      <c r="R191" s="9" t="str">
        <f>VLOOKUP(Tableau257[[#This Row],[PLACE GOUEZEC]],PointsClassement[],2,FALSE)</f>
        <v xml:space="preserve"> </v>
      </c>
      <c r="S191" s="7"/>
      <c r="T191" s="8">
        <f t="shared" si="5"/>
        <v>0</v>
      </c>
    </row>
    <row r="192" spans="1:20" x14ac:dyDescent="0.3">
      <c r="A192">
        <v>187</v>
      </c>
      <c r="E192" s="3" t="s">
        <v>2</v>
      </c>
      <c r="F192" s="9" t="str">
        <f>VLOOKUP(Tableau257[[#This Row],[PLACE QUIMPER]],PointsClassement[],2,FALSE)</f>
        <v xml:space="preserve"> </v>
      </c>
      <c r="G192" s="5" t="s">
        <v>2</v>
      </c>
      <c r="H192" s="9" t="str">
        <f>VLOOKUP(Tableau257[[#This Row],[PLACE RIEC]],PointsClassement[],2,FALSE)</f>
        <v xml:space="preserve"> </v>
      </c>
      <c r="I192" s="5" t="s">
        <v>2</v>
      </c>
      <c r="J192" s="9" t="str">
        <f>VLOOKUP(Tableau257[[#This Row],[PLACE QUIMPERLE]],PointsClassement[],2,FALSE)</f>
        <v xml:space="preserve"> </v>
      </c>
      <c r="K192" s="5" t="s">
        <v>2</v>
      </c>
      <c r="L192" s="9" t="str">
        <f>VLOOKUP(Tableau257[[#This Row],[PLACE ERGUE]],PointsClassement[],2,FALSE)</f>
        <v xml:space="preserve"> </v>
      </c>
      <c r="M192" s="5" t="s">
        <v>2</v>
      </c>
      <c r="N192" s="9" t="str">
        <f>VLOOKUP(Tableau257[[#This Row],[PLACE TREGUNC]],PointsClassement[],2,FALSE)</f>
        <v xml:space="preserve"> </v>
      </c>
      <c r="O192" s="5" t="s">
        <v>2</v>
      </c>
      <c r="P192" s="9" t="str">
        <f>VLOOKUP(Tableau257[[#This Row],[PLACE SCAER]],PointsClassement[],2,FALSE)</f>
        <v xml:space="preserve"> </v>
      </c>
      <c r="Q192" s="5" t="s">
        <v>2</v>
      </c>
      <c r="R192" s="9" t="str">
        <f>VLOOKUP(Tableau257[[#This Row],[PLACE GOUEZEC]],PointsClassement[],2,FALSE)</f>
        <v xml:space="preserve"> </v>
      </c>
      <c r="S192" s="7"/>
      <c r="T192" s="8">
        <f t="shared" si="5"/>
        <v>0</v>
      </c>
    </row>
    <row r="193" spans="1:20" x14ac:dyDescent="0.3">
      <c r="A193">
        <v>188</v>
      </c>
      <c r="E193" s="3" t="s">
        <v>2</v>
      </c>
      <c r="F193" s="9" t="str">
        <f>VLOOKUP(Tableau257[[#This Row],[PLACE QUIMPER]],PointsClassement[],2,FALSE)</f>
        <v xml:space="preserve"> </v>
      </c>
      <c r="G193" s="5" t="s">
        <v>2</v>
      </c>
      <c r="H193" s="9" t="str">
        <f>VLOOKUP(Tableau257[[#This Row],[PLACE RIEC]],PointsClassement[],2,FALSE)</f>
        <v xml:space="preserve"> </v>
      </c>
      <c r="I193" s="5" t="s">
        <v>2</v>
      </c>
      <c r="J193" s="9" t="str">
        <f>VLOOKUP(Tableau257[[#This Row],[PLACE QUIMPERLE]],PointsClassement[],2,FALSE)</f>
        <v xml:space="preserve"> </v>
      </c>
      <c r="K193" s="5" t="s">
        <v>2</v>
      </c>
      <c r="L193" s="9" t="str">
        <f>VLOOKUP(Tableau257[[#This Row],[PLACE ERGUE]],PointsClassement[],2,FALSE)</f>
        <v xml:space="preserve"> </v>
      </c>
      <c r="M193" s="5" t="s">
        <v>2</v>
      </c>
      <c r="N193" s="9" t="str">
        <f>VLOOKUP(Tableau257[[#This Row],[PLACE TREGUNC]],PointsClassement[],2,FALSE)</f>
        <v xml:space="preserve"> </v>
      </c>
      <c r="O193" s="5" t="s">
        <v>2</v>
      </c>
      <c r="P193" s="9" t="str">
        <f>VLOOKUP(Tableau257[[#This Row],[PLACE SCAER]],PointsClassement[],2,FALSE)</f>
        <v xml:space="preserve"> </v>
      </c>
      <c r="Q193" s="5" t="s">
        <v>2</v>
      </c>
      <c r="R193" s="9" t="str">
        <f>VLOOKUP(Tableau257[[#This Row],[PLACE GOUEZEC]],PointsClassement[],2,FALSE)</f>
        <v xml:space="preserve"> </v>
      </c>
      <c r="S193" s="7"/>
      <c r="T193" s="8">
        <f t="shared" si="5"/>
        <v>0</v>
      </c>
    </row>
    <row r="194" spans="1:20" x14ac:dyDescent="0.3">
      <c r="A194">
        <v>189</v>
      </c>
      <c r="E194" s="3" t="s">
        <v>2</v>
      </c>
      <c r="F194" s="9" t="str">
        <f>VLOOKUP(Tableau257[[#This Row],[PLACE QUIMPER]],PointsClassement[],2,FALSE)</f>
        <v xml:space="preserve"> </v>
      </c>
      <c r="G194" s="5" t="s">
        <v>2</v>
      </c>
      <c r="H194" s="9" t="str">
        <f>VLOOKUP(Tableau257[[#This Row],[PLACE RIEC]],PointsClassement[],2,FALSE)</f>
        <v xml:space="preserve"> </v>
      </c>
      <c r="I194" s="5" t="s">
        <v>2</v>
      </c>
      <c r="J194" s="9" t="str">
        <f>VLOOKUP(Tableau257[[#This Row],[PLACE QUIMPERLE]],PointsClassement[],2,FALSE)</f>
        <v xml:space="preserve"> </v>
      </c>
      <c r="K194" s="5" t="s">
        <v>2</v>
      </c>
      <c r="L194" s="9" t="str">
        <f>VLOOKUP(Tableau257[[#This Row],[PLACE ERGUE]],PointsClassement[],2,FALSE)</f>
        <v xml:space="preserve"> </v>
      </c>
      <c r="M194" s="5" t="s">
        <v>2</v>
      </c>
      <c r="N194" s="9" t="str">
        <f>VLOOKUP(Tableau257[[#This Row],[PLACE TREGUNC]],PointsClassement[],2,FALSE)</f>
        <v xml:space="preserve"> </v>
      </c>
      <c r="O194" s="5" t="s">
        <v>2</v>
      </c>
      <c r="P194" s="9" t="str">
        <f>VLOOKUP(Tableau257[[#This Row],[PLACE SCAER]],PointsClassement[],2,FALSE)</f>
        <v xml:space="preserve"> </v>
      </c>
      <c r="Q194" s="5" t="s">
        <v>2</v>
      </c>
      <c r="R194" s="9" t="str">
        <f>VLOOKUP(Tableau257[[#This Row],[PLACE GOUEZEC]],PointsClassement[],2,FALSE)</f>
        <v xml:space="preserve"> </v>
      </c>
      <c r="S194" s="7"/>
      <c r="T194" s="8">
        <f t="shared" si="5"/>
        <v>0</v>
      </c>
    </row>
    <row r="195" spans="1:20" x14ac:dyDescent="0.3">
      <c r="A195">
        <v>190</v>
      </c>
      <c r="E195" s="3" t="s">
        <v>2</v>
      </c>
      <c r="F195" s="9" t="str">
        <f>VLOOKUP(Tableau257[[#This Row],[PLACE QUIMPER]],PointsClassement[],2,FALSE)</f>
        <v xml:space="preserve"> </v>
      </c>
      <c r="G195" s="5" t="s">
        <v>2</v>
      </c>
      <c r="H195" s="9" t="str">
        <f>VLOOKUP(Tableau257[[#This Row],[PLACE RIEC]],PointsClassement[],2,FALSE)</f>
        <v xml:space="preserve"> </v>
      </c>
      <c r="I195" s="5" t="s">
        <v>2</v>
      </c>
      <c r="J195" s="9" t="str">
        <f>VLOOKUP(Tableau257[[#This Row],[PLACE QUIMPERLE]],PointsClassement[],2,FALSE)</f>
        <v xml:space="preserve"> </v>
      </c>
      <c r="K195" s="5" t="s">
        <v>2</v>
      </c>
      <c r="L195" s="9" t="str">
        <f>VLOOKUP(Tableau257[[#This Row],[PLACE ERGUE]],PointsClassement[],2,FALSE)</f>
        <v xml:space="preserve"> </v>
      </c>
      <c r="M195" s="5" t="s">
        <v>2</v>
      </c>
      <c r="N195" s="9" t="str">
        <f>VLOOKUP(Tableau257[[#This Row],[PLACE TREGUNC]],PointsClassement[],2,FALSE)</f>
        <v xml:space="preserve"> </v>
      </c>
      <c r="O195" s="5" t="s">
        <v>2</v>
      </c>
      <c r="P195" s="9" t="str">
        <f>VLOOKUP(Tableau257[[#This Row],[PLACE SCAER]],PointsClassement[],2,FALSE)</f>
        <v xml:space="preserve"> </v>
      </c>
      <c r="Q195" s="5" t="s">
        <v>2</v>
      </c>
      <c r="R195" s="9" t="str">
        <f>VLOOKUP(Tableau257[[#This Row],[PLACE GOUEZEC]],PointsClassement[],2,FALSE)</f>
        <v xml:space="preserve"> </v>
      </c>
      <c r="S195" s="7"/>
      <c r="T195" s="8">
        <f t="shared" si="5"/>
        <v>0</v>
      </c>
    </row>
    <row r="196" spans="1:20" x14ac:dyDescent="0.3">
      <c r="A196">
        <v>191</v>
      </c>
      <c r="E196" s="3" t="s">
        <v>2</v>
      </c>
      <c r="F196" s="9" t="str">
        <f>VLOOKUP(Tableau257[[#This Row],[PLACE QUIMPER]],PointsClassement[],2,FALSE)</f>
        <v xml:space="preserve"> </v>
      </c>
      <c r="G196" s="5" t="s">
        <v>2</v>
      </c>
      <c r="H196" s="9" t="str">
        <f>VLOOKUP(Tableau257[[#This Row],[PLACE RIEC]],PointsClassement[],2,FALSE)</f>
        <v xml:space="preserve"> </v>
      </c>
      <c r="I196" s="5" t="s">
        <v>2</v>
      </c>
      <c r="J196" s="9" t="str">
        <f>VLOOKUP(Tableau257[[#This Row],[PLACE QUIMPERLE]],PointsClassement[],2,FALSE)</f>
        <v xml:space="preserve"> </v>
      </c>
      <c r="K196" s="5" t="s">
        <v>2</v>
      </c>
      <c r="L196" s="9" t="str">
        <f>VLOOKUP(Tableau257[[#This Row],[PLACE ERGUE]],PointsClassement[],2,FALSE)</f>
        <v xml:space="preserve"> </v>
      </c>
      <c r="M196" s="5" t="s">
        <v>2</v>
      </c>
      <c r="N196" s="9" t="str">
        <f>VLOOKUP(Tableau257[[#This Row],[PLACE TREGUNC]],PointsClassement[],2,FALSE)</f>
        <v xml:space="preserve"> </v>
      </c>
      <c r="O196" s="5" t="s">
        <v>2</v>
      </c>
      <c r="P196" s="9" t="str">
        <f>VLOOKUP(Tableau257[[#This Row],[PLACE SCAER]],PointsClassement[],2,FALSE)</f>
        <v xml:space="preserve"> </v>
      </c>
      <c r="Q196" s="5" t="s">
        <v>2</v>
      </c>
      <c r="R196" s="9" t="str">
        <f>VLOOKUP(Tableau257[[#This Row],[PLACE GOUEZEC]],PointsClassement[],2,FALSE)</f>
        <v xml:space="preserve"> </v>
      </c>
      <c r="S196" s="7"/>
      <c r="T196" s="8">
        <f t="shared" si="5"/>
        <v>0</v>
      </c>
    </row>
    <row r="197" spans="1:20" x14ac:dyDescent="0.3">
      <c r="A197">
        <v>192</v>
      </c>
      <c r="E197" s="3" t="s">
        <v>2</v>
      </c>
      <c r="F197" s="9" t="str">
        <f>VLOOKUP(Tableau257[[#This Row],[PLACE QUIMPER]],PointsClassement[],2,FALSE)</f>
        <v xml:space="preserve"> </v>
      </c>
      <c r="G197" s="5" t="s">
        <v>2</v>
      </c>
      <c r="H197" s="9" t="str">
        <f>VLOOKUP(Tableau257[[#This Row],[PLACE RIEC]],PointsClassement[],2,FALSE)</f>
        <v xml:space="preserve"> </v>
      </c>
      <c r="I197" s="5" t="s">
        <v>2</v>
      </c>
      <c r="J197" s="9" t="str">
        <f>VLOOKUP(Tableau257[[#This Row],[PLACE QUIMPERLE]],PointsClassement[],2,FALSE)</f>
        <v xml:space="preserve"> </v>
      </c>
      <c r="K197" s="5" t="s">
        <v>2</v>
      </c>
      <c r="L197" s="9" t="str">
        <f>VLOOKUP(Tableau257[[#This Row],[PLACE ERGUE]],PointsClassement[],2,FALSE)</f>
        <v xml:space="preserve"> </v>
      </c>
      <c r="M197" s="5" t="s">
        <v>2</v>
      </c>
      <c r="N197" s="9" t="str">
        <f>VLOOKUP(Tableau257[[#This Row],[PLACE TREGUNC]],PointsClassement[],2,FALSE)</f>
        <v xml:space="preserve"> </v>
      </c>
      <c r="O197" s="5" t="s">
        <v>2</v>
      </c>
      <c r="P197" s="9" t="str">
        <f>VLOOKUP(Tableau257[[#This Row],[PLACE SCAER]],PointsClassement[],2,FALSE)</f>
        <v xml:space="preserve"> </v>
      </c>
      <c r="Q197" s="5" t="s">
        <v>2</v>
      </c>
      <c r="R197" s="9" t="str">
        <f>VLOOKUP(Tableau257[[#This Row],[PLACE GOUEZEC]],PointsClassement[],2,FALSE)</f>
        <v xml:space="preserve"> </v>
      </c>
      <c r="S197" s="7"/>
      <c r="T197" s="8">
        <f t="shared" si="5"/>
        <v>0</v>
      </c>
    </row>
    <row r="198" spans="1:20" x14ac:dyDescent="0.3">
      <c r="A198">
        <v>193</v>
      </c>
      <c r="E198" s="3" t="s">
        <v>2</v>
      </c>
      <c r="F198" s="9" t="str">
        <f>VLOOKUP(Tableau257[[#This Row],[PLACE QUIMPER]],PointsClassement[],2,FALSE)</f>
        <v xml:space="preserve"> </v>
      </c>
      <c r="G198" s="5" t="s">
        <v>2</v>
      </c>
      <c r="H198" s="9" t="str">
        <f>VLOOKUP(Tableau257[[#This Row],[PLACE RIEC]],PointsClassement[],2,FALSE)</f>
        <v xml:space="preserve"> </v>
      </c>
      <c r="I198" s="5" t="s">
        <v>2</v>
      </c>
      <c r="J198" s="9" t="str">
        <f>VLOOKUP(Tableau257[[#This Row],[PLACE QUIMPERLE]],PointsClassement[],2,FALSE)</f>
        <v xml:space="preserve"> </v>
      </c>
      <c r="K198" s="5" t="s">
        <v>2</v>
      </c>
      <c r="L198" s="9" t="str">
        <f>VLOOKUP(Tableau257[[#This Row],[PLACE ERGUE]],PointsClassement[],2,FALSE)</f>
        <v xml:space="preserve"> </v>
      </c>
      <c r="M198" s="5" t="s">
        <v>2</v>
      </c>
      <c r="N198" s="9" t="str">
        <f>VLOOKUP(Tableau257[[#This Row],[PLACE TREGUNC]],PointsClassement[],2,FALSE)</f>
        <v xml:space="preserve"> </v>
      </c>
      <c r="O198" s="5" t="s">
        <v>2</v>
      </c>
      <c r="P198" s="9" t="str">
        <f>VLOOKUP(Tableau257[[#This Row],[PLACE SCAER]],PointsClassement[],2,FALSE)</f>
        <v xml:space="preserve"> </v>
      </c>
      <c r="Q198" s="5" t="s">
        <v>2</v>
      </c>
      <c r="R198" s="9" t="str">
        <f>VLOOKUP(Tableau257[[#This Row],[PLACE GOUEZEC]],PointsClassement[],2,FALSE)</f>
        <v xml:space="preserve"> </v>
      </c>
      <c r="S198" s="7"/>
      <c r="T198" s="8">
        <f t="shared" ref="T198:T229" si="6">SUM(F198,H198,J198,L198,N198,P198,R198,S198)</f>
        <v>0</v>
      </c>
    </row>
    <row r="199" spans="1:20" x14ac:dyDescent="0.3">
      <c r="A199">
        <v>194</v>
      </c>
      <c r="E199" s="3" t="s">
        <v>2</v>
      </c>
      <c r="F199" s="9" t="str">
        <f>VLOOKUP(Tableau257[[#This Row],[PLACE QUIMPER]],PointsClassement[],2,FALSE)</f>
        <v xml:space="preserve"> </v>
      </c>
      <c r="G199" s="5" t="s">
        <v>2</v>
      </c>
      <c r="H199" s="9" t="str">
        <f>VLOOKUP(Tableau257[[#This Row],[PLACE RIEC]],PointsClassement[],2,FALSE)</f>
        <v xml:space="preserve"> </v>
      </c>
      <c r="I199" s="5" t="s">
        <v>2</v>
      </c>
      <c r="J199" s="9" t="str">
        <f>VLOOKUP(Tableau257[[#This Row],[PLACE QUIMPERLE]],PointsClassement[],2,FALSE)</f>
        <v xml:space="preserve"> </v>
      </c>
      <c r="K199" s="5" t="s">
        <v>2</v>
      </c>
      <c r="L199" s="9" t="str">
        <f>VLOOKUP(Tableau257[[#This Row],[PLACE ERGUE]],PointsClassement[],2,FALSE)</f>
        <v xml:space="preserve"> </v>
      </c>
      <c r="M199" s="5" t="s">
        <v>2</v>
      </c>
      <c r="N199" s="9" t="str">
        <f>VLOOKUP(Tableau257[[#This Row],[PLACE TREGUNC]],PointsClassement[],2,FALSE)</f>
        <v xml:space="preserve"> </v>
      </c>
      <c r="O199" s="5" t="s">
        <v>2</v>
      </c>
      <c r="P199" s="9" t="str">
        <f>VLOOKUP(Tableau257[[#This Row],[PLACE SCAER]],PointsClassement[],2,FALSE)</f>
        <v xml:space="preserve"> </v>
      </c>
      <c r="Q199" s="5" t="s">
        <v>2</v>
      </c>
      <c r="R199" s="9" t="str">
        <f>VLOOKUP(Tableau257[[#This Row],[PLACE GOUEZEC]],PointsClassement[],2,FALSE)</f>
        <v xml:space="preserve"> </v>
      </c>
      <c r="S199" s="7"/>
      <c r="T199" s="8">
        <f t="shared" si="6"/>
        <v>0</v>
      </c>
    </row>
    <row r="200" spans="1:20" x14ac:dyDescent="0.3">
      <c r="A200">
        <v>195</v>
      </c>
      <c r="E200" s="3" t="s">
        <v>2</v>
      </c>
      <c r="F200" s="9" t="str">
        <f>VLOOKUP(Tableau257[[#This Row],[PLACE QUIMPER]],PointsClassement[],2,FALSE)</f>
        <v xml:space="preserve"> </v>
      </c>
      <c r="G200" s="5" t="s">
        <v>2</v>
      </c>
      <c r="H200" s="9" t="str">
        <f>VLOOKUP(Tableau257[[#This Row],[PLACE RIEC]],PointsClassement[],2,FALSE)</f>
        <v xml:space="preserve"> </v>
      </c>
      <c r="I200" s="5" t="s">
        <v>2</v>
      </c>
      <c r="J200" s="9" t="str">
        <f>VLOOKUP(Tableau257[[#This Row],[PLACE QUIMPERLE]],PointsClassement[],2,FALSE)</f>
        <v xml:space="preserve"> </v>
      </c>
      <c r="K200" s="5" t="s">
        <v>2</v>
      </c>
      <c r="L200" s="9" t="str">
        <f>VLOOKUP(Tableau257[[#This Row],[PLACE ERGUE]],PointsClassement[],2,FALSE)</f>
        <v xml:space="preserve"> </v>
      </c>
      <c r="M200" s="5" t="s">
        <v>2</v>
      </c>
      <c r="N200" s="9" t="str">
        <f>VLOOKUP(Tableau257[[#This Row],[PLACE TREGUNC]],PointsClassement[],2,FALSE)</f>
        <v xml:space="preserve"> </v>
      </c>
      <c r="O200" s="5" t="s">
        <v>2</v>
      </c>
      <c r="P200" s="9" t="str">
        <f>VLOOKUP(Tableau257[[#This Row],[PLACE SCAER]],PointsClassement[],2,FALSE)</f>
        <v xml:space="preserve"> </v>
      </c>
      <c r="Q200" s="5" t="s">
        <v>2</v>
      </c>
      <c r="R200" s="9" t="str">
        <f>VLOOKUP(Tableau257[[#This Row],[PLACE GOUEZEC]],PointsClassement[],2,FALSE)</f>
        <v xml:space="preserve"> </v>
      </c>
      <c r="S200" s="7"/>
      <c r="T200" s="8">
        <f t="shared" si="6"/>
        <v>0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pageSetUpPr fitToPage="1"/>
  </sheetPr>
  <dimension ref="A1:T55"/>
  <sheetViews>
    <sheetView workbookViewId="0">
      <selection activeCell="T19" sqref="A1:T19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33</v>
      </c>
    </row>
    <row r="3" spans="1:20" ht="21" x14ac:dyDescent="0.4">
      <c r="B3" s="2" t="s">
        <v>31</v>
      </c>
    </row>
    <row r="4" spans="1:20" x14ac:dyDescent="0.3">
      <c r="E4" s="34" t="s">
        <v>5</v>
      </c>
      <c r="F4" s="34"/>
      <c r="G4" s="34" t="s">
        <v>6</v>
      </c>
      <c r="H4" s="34"/>
      <c r="I4" s="34" t="s">
        <v>7</v>
      </c>
      <c r="J4" s="34"/>
      <c r="K4" s="34" t="s">
        <v>8</v>
      </c>
      <c r="L4" s="34"/>
      <c r="M4" s="34" t="s">
        <v>9</v>
      </c>
      <c r="N4" s="34"/>
      <c r="O4" s="34" t="s">
        <v>10</v>
      </c>
      <c r="P4" s="34"/>
      <c r="Q4" s="34" t="s">
        <v>11</v>
      </c>
      <c r="R4" s="34"/>
    </row>
    <row r="5" spans="1:20" x14ac:dyDescent="0.3">
      <c r="B5" t="s">
        <v>12</v>
      </c>
      <c r="C5" t="s">
        <v>13</v>
      </c>
      <c r="D5" t="s">
        <v>14</v>
      </c>
      <c r="E5" s="2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150</v>
      </c>
      <c r="C6" t="s">
        <v>151</v>
      </c>
      <c r="D6" t="s">
        <v>127</v>
      </c>
      <c r="E6" s="3">
        <v>1</v>
      </c>
      <c r="F6" s="9">
        <f>VLOOKUP(Tableau2568[[#This Row],[PLACE QUIMPER]],PointsClassement[],2,FALSE)</f>
        <v>100</v>
      </c>
      <c r="G6" s="5">
        <v>4</v>
      </c>
      <c r="H6" s="9">
        <f>VLOOKUP(Tableau2568[[#This Row],[PLACE RIEC]],PointsClassement[],2,FALSE)</f>
        <v>85</v>
      </c>
      <c r="I6" s="5">
        <v>2</v>
      </c>
      <c r="J6" s="9">
        <f>VLOOKUP(Tableau2568[[#This Row],[PLACE QUIMPERLE]],PointsClassement[],2,FALSE)</f>
        <v>95</v>
      </c>
      <c r="K6" s="5">
        <v>3</v>
      </c>
      <c r="L6" s="9">
        <f>VLOOKUP(Tableau2568[[#This Row],[PLACE ERGUE]],PointsClassement[],2,FALSE)</f>
        <v>90</v>
      </c>
      <c r="M6" s="5">
        <v>3</v>
      </c>
      <c r="N6" s="9">
        <f>VLOOKUP(Tableau2568[[#This Row],[PLACE TREGUNC]],PointsClassement[],2,FALSE)</f>
        <v>90</v>
      </c>
      <c r="O6" s="5" t="s">
        <v>2</v>
      </c>
      <c r="P6" s="9" t="str">
        <f>VLOOKUP(Tableau2568[[#This Row],[PLACE SCAER]],PointsClassement[],2,FALSE)</f>
        <v xml:space="preserve"> </v>
      </c>
      <c r="Q6" s="5" t="s">
        <v>2</v>
      </c>
      <c r="R6" s="9" t="str">
        <f>VLOOKUP(Tableau2568[[#This Row],[PLACE GOUEZEC]],PointsClassement[],2,FALSE)</f>
        <v xml:space="preserve"> </v>
      </c>
      <c r="S6" s="7"/>
      <c r="T6" s="8">
        <f t="shared" ref="T6:T37" si="0">SUM(F6,H6,J6,L6,N6,P6,R6,S6)</f>
        <v>460</v>
      </c>
    </row>
    <row r="7" spans="1:20" x14ac:dyDescent="0.3">
      <c r="A7">
        <v>2</v>
      </c>
      <c r="B7" t="s">
        <v>113</v>
      </c>
      <c r="C7" t="s">
        <v>160</v>
      </c>
      <c r="D7" t="s">
        <v>114</v>
      </c>
      <c r="E7" s="3">
        <v>2</v>
      </c>
      <c r="F7" s="9">
        <f>VLOOKUP(Tableau2568[[#This Row],[PLACE QUIMPER]],PointsClassement[],2,FALSE)</f>
        <v>95</v>
      </c>
      <c r="G7" s="5">
        <v>2</v>
      </c>
      <c r="H7" s="9">
        <f>VLOOKUP(Tableau2568[[#This Row],[PLACE RIEC]],PointsClassement[],2,FALSE)</f>
        <v>95</v>
      </c>
      <c r="I7" s="5">
        <v>3</v>
      </c>
      <c r="J7" s="9">
        <f>VLOOKUP(Tableau2568[[#This Row],[PLACE QUIMPERLE]],PointsClassement[],2,FALSE)</f>
        <v>90</v>
      </c>
      <c r="K7" s="5">
        <v>5</v>
      </c>
      <c r="L7" s="9">
        <f>VLOOKUP(Tableau2568[[#This Row],[PLACE ERGUE]],PointsClassement[],2,FALSE)</f>
        <v>80</v>
      </c>
      <c r="M7" s="5">
        <v>4</v>
      </c>
      <c r="N7" s="9">
        <f>VLOOKUP(Tableau2568[[#This Row],[PLACE TREGUNC]],PointsClassement[],2,FALSE)</f>
        <v>85</v>
      </c>
      <c r="O7" s="5" t="s">
        <v>2</v>
      </c>
      <c r="P7" s="9" t="str">
        <f>VLOOKUP(Tableau2568[[#This Row],[PLACE SCAER]],PointsClassement[],2,FALSE)</f>
        <v xml:space="preserve"> </v>
      </c>
      <c r="Q7" s="5" t="s">
        <v>2</v>
      </c>
      <c r="R7" s="9" t="str">
        <f>VLOOKUP(Tableau2568[[#This Row],[PLACE GOUEZEC]],PointsClassement[],2,FALSE)</f>
        <v xml:space="preserve"> </v>
      </c>
      <c r="S7" s="7"/>
      <c r="T7" s="8">
        <f t="shared" si="0"/>
        <v>445</v>
      </c>
    </row>
    <row r="8" spans="1:20" x14ac:dyDescent="0.3">
      <c r="A8">
        <v>3</v>
      </c>
      <c r="B8" t="s">
        <v>409</v>
      </c>
      <c r="C8" t="s">
        <v>411</v>
      </c>
      <c r="D8" t="s">
        <v>410</v>
      </c>
      <c r="E8" s="3" t="s">
        <v>2</v>
      </c>
      <c r="F8" s="9" t="str">
        <f>VLOOKUP(Tableau2568[[#This Row],[PLACE QUIMPER]],PointsClassement[],2,FALSE)</f>
        <v xml:space="preserve"> </v>
      </c>
      <c r="G8" s="5">
        <v>1</v>
      </c>
      <c r="H8" s="9">
        <f>VLOOKUP(Tableau2568[[#This Row],[PLACE RIEC]],PointsClassement[],2,FALSE)</f>
        <v>100</v>
      </c>
      <c r="I8" s="5">
        <v>1</v>
      </c>
      <c r="J8" s="9">
        <f>VLOOKUP(Tableau2568[[#This Row],[PLACE QUIMPERLE]],PointsClassement[],2,FALSE)</f>
        <v>100</v>
      </c>
      <c r="K8" s="5">
        <v>1</v>
      </c>
      <c r="L8" s="9">
        <f>VLOOKUP(Tableau2568[[#This Row],[PLACE ERGUE]],PointsClassement[],2,FALSE)</f>
        <v>100</v>
      </c>
      <c r="M8" s="5">
        <v>1</v>
      </c>
      <c r="N8" s="9">
        <f>VLOOKUP(Tableau2568[[#This Row],[PLACE TREGUNC]],PointsClassement[],2,FALSE)</f>
        <v>100</v>
      </c>
      <c r="O8" s="5" t="s">
        <v>2</v>
      </c>
      <c r="P8" s="9" t="str">
        <f>VLOOKUP(Tableau2568[[#This Row],[PLACE SCAER]],PointsClassement[],2,FALSE)</f>
        <v xml:space="preserve"> </v>
      </c>
      <c r="Q8" s="5" t="s">
        <v>2</v>
      </c>
      <c r="R8" s="9" t="str">
        <f>VLOOKUP(Tableau2568[[#This Row],[PLACE GOUEZEC]],PointsClassement[],2,FALSE)</f>
        <v xml:space="preserve"> </v>
      </c>
      <c r="S8" s="7">
        <v>0</v>
      </c>
      <c r="T8" s="8">
        <f t="shared" si="0"/>
        <v>400</v>
      </c>
    </row>
    <row r="9" spans="1:20" x14ac:dyDescent="0.3">
      <c r="A9">
        <v>4</v>
      </c>
      <c r="B9" t="s">
        <v>115</v>
      </c>
      <c r="C9" t="s">
        <v>173</v>
      </c>
      <c r="D9" t="s">
        <v>77</v>
      </c>
      <c r="E9" s="3">
        <v>4</v>
      </c>
      <c r="F9" s="9">
        <f>VLOOKUP(Tableau2568[[#This Row],[PLACE QUIMPER]],PointsClassement[],2,FALSE)</f>
        <v>85</v>
      </c>
      <c r="G9" s="5">
        <v>6</v>
      </c>
      <c r="H9" s="9">
        <f>VLOOKUP(Tableau2568[[#This Row],[PLACE RIEC]],PointsClassement[],2,FALSE)</f>
        <v>75</v>
      </c>
      <c r="I9" s="5">
        <v>6</v>
      </c>
      <c r="J9" s="9">
        <f>VLOOKUP(Tableau2568[[#This Row],[PLACE QUIMPERLE]],PointsClassement[],2,FALSE)</f>
        <v>75</v>
      </c>
      <c r="K9" s="5">
        <v>7</v>
      </c>
      <c r="L9" s="9">
        <f>VLOOKUP(Tableau2568[[#This Row],[PLACE ERGUE]],PointsClassement[],2,FALSE)</f>
        <v>70</v>
      </c>
      <c r="M9" s="5">
        <v>6</v>
      </c>
      <c r="N9" s="9">
        <f>VLOOKUP(Tableau2568[[#This Row],[PLACE TREGUNC]],PointsClassement[],2,FALSE)</f>
        <v>75</v>
      </c>
      <c r="O9" s="5" t="s">
        <v>2</v>
      </c>
      <c r="P9" s="9" t="str">
        <f>VLOOKUP(Tableau2568[[#This Row],[PLACE SCAER]],PointsClassement[],2,FALSE)</f>
        <v xml:space="preserve"> </v>
      </c>
      <c r="Q9" s="5" t="s">
        <v>2</v>
      </c>
      <c r="R9" s="9" t="str">
        <f>VLOOKUP(Tableau2568[[#This Row],[PLACE GOUEZEC]],PointsClassement[],2,FALSE)</f>
        <v xml:space="preserve"> </v>
      </c>
      <c r="S9" s="7"/>
      <c r="T9" s="8">
        <f t="shared" si="0"/>
        <v>380</v>
      </c>
    </row>
    <row r="10" spans="1:20" x14ac:dyDescent="0.3">
      <c r="A10">
        <v>5</v>
      </c>
      <c r="B10" t="s">
        <v>165</v>
      </c>
      <c r="C10" t="s">
        <v>166</v>
      </c>
      <c r="D10" t="s">
        <v>77</v>
      </c>
      <c r="E10" s="3">
        <v>3</v>
      </c>
      <c r="F10" s="9">
        <f>VLOOKUP(Tableau2568[[#This Row],[PLACE QUIMPER]],PointsClassement[],2,FALSE)</f>
        <v>90</v>
      </c>
      <c r="G10" s="5" t="s">
        <v>2</v>
      </c>
      <c r="H10" s="9" t="str">
        <f>VLOOKUP(Tableau2568[[#This Row],[PLACE RIEC]],PointsClassement[],2,FALSE)</f>
        <v xml:space="preserve"> </v>
      </c>
      <c r="I10" s="5">
        <v>4</v>
      </c>
      <c r="J10" s="9">
        <f>VLOOKUP(Tableau2568[[#This Row],[PLACE QUIMPERLE]],PointsClassement[],2,FALSE)</f>
        <v>85</v>
      </c>
      <c r="K10" s="5">
        <v>4</v>
      </c>
      <c r="L10" s="9">
        <f>VLOOKUP(Tableau2568[[#This Row],[PLACE ERGUE]],PointsClassement[],2,FALSE)</f>
        <v>85</v>
      </c>
      <c r="M10" s="5">
        <v>5</v>
      </c>
      <c r="N10" s="9">
        <f>VLOOKUP(Tableau2568[[#This Row],[PLACE TREGUNC]],PointsClassement[],2,FALSE)</f>
        <v>80</v>
      </c>
      <c r="O10" s="5" t="s">
        <v>2</v>
      </c>
      <c r="P10" s="9" t="str">
        <f>VLOOKUP(Tableau2568[[#This Row],[PLACE SCAER]],PointsClassement[],2,FALSE)</f>
        <v xml:space="preserve"> </v>
      </c>
      <c r="Q10" s="5" t="s">
        <v>2</v>
      </c>
      <c r="R10" s="9" t="str">
        <f>VLOOKUP(Tableau2568[[#This Row],[PLACE GOUEZEC]],PointsClassement[],2,FALSE)</f>
        <v xml:space="preserve"> </v>
      </c>
      <c r="S10" s="7">
        <v>0</v>
      </c>
      <c r="T10" s="8">
        <f t="shared" si="0"/>
        <v>340</v>
      </c>
    </row>
    <row r="11" spans="1:20" x14ac:dyDescent="0.3">
      <c r="A11">
        <v>6</v>
      </c>
      <c r="B11" t="s">
        <v>196</v>
      </c>
      <c r="C11" t="s">
        <v>197</v>
      </c>
      <c r="D11" t="s">
        <v>95</v>
      </c>
      <c r="E11" s="3">
        <v>7</v>
      </c>
      <c r="F11" s="9">
        <f>VLOOKUP(Tableau2568[[#This Row],[PLACE QUIMPER]],PointsClassement[],2,FALSE)</f>
        <v>70</v>
      </c>
      <c r="G11" s="5">
        <v>7</v>
      </c>
      <c r="H11" s="9">
        <f>VLOOKUP(Tableau2568[[#This Row],[PLACE RIEC]],PointsClassement[],2,FALSE)</f>
        <v>70</v>
      </c>
      <c r="I11" s="5">
        <v>7</v>
      </c>
      <c r="J11" s="9">
        <f>VLOOKUP(Tableau2568[[#This Row],[PLACE QUIMPERLE]],PointsClassement[],2,FALSE)</f>
        <v>70</v>
      </c>
      <c r="K11" s="5">
        <v>9</v>
      </c>
      <c r="L11" s="9">
        <f>VLOOKUP(Tableau2568[[#This Row],[PLACE ERGUE]],PointsClassement[],2,FALSE)</f>
        <v>60</v>
      </c>
      <c r="M11" s="5">
        <v>8</v>
      </c>
      <c r="N11" s="9">
        <f>VLOOKUP(Tableau2568[[#This Row],[PLACE TREGUNC]],PointsClassement[],2,FALSE)</f>
        <v>65</v>
      </c>
      <c r="O11" s="5" t="s">
        <v>2</v>
      </c>
      <c r="P11" s="9" t="str">
        <f>VLOOKUP(Tableau2568[[#This Row],[PLACE SCAER]],PointsClassement[],2,FALSE)</f>
        <v xml:space="preserve"> </v>
      </c>
      <c r="Q11" s="5" t="s">
        <v>2</v>
      </c>
      <c r="R11" s="9" t="str">
        <f>VLOOKUP(Tableau2568[[#This Row],[PLACE GOUEZEC]],PointsClassement[],2,FALSE)</f>
        <v xml:space="preserve"> </v>
      </c>
      <c r="S11" s="7"/>
      <c r="T11" s="8">
        <f t="shared" si="0"/>
        <v>335</v>
      </c>
    </row>
    <row r="12" spans="1:20" x14ac:dyDescent="0.3">
      <c r="A12">
        <v>7</v>
      </c>
      <c r="B12" t="s">
        <v>414</v>
      </c>
      <c r="C12" t="s">
        <v>415</v>
      </c>
      <c r="D12" t="s">
        <v>287</v>
      </c>
      <c r="E12" s="3" t="s">
        <v>2</v>
      </c>
      <c r="F12" s="9" t="str">
        <f>VLOOKUP(Tableau2568[[#This Row],[PLACE QUIMPER]],PointsClassement[],2,FALSE)</f>
        <v xml:space="preserve"> </v>
      </c>
      <c r="G12" s="5">
        <v>5</v>
      </c>
      <c r="H12" s="9">
        <f>VLOOKUP(Tableau2568[[#This Row],[PLACE RIEC]],PointsClassement[],2,FALSE)</f>
        <v>80</v>
      </c>
      <c r="I12" s="5">
        <v>5</v>
      </c>
      <c r="J12" s="9">
        <f>VLOOKUP(Tableau2568[[#This Row],[PLACE QUIMPERLE]],PointsClassement[],2,FALSE)</f>
        <v>80</v>
      </c>
      <c r="K12" s="5">
        <v>6</v>
      </c>
      <c r="L12" s="9">
        <f>VLOOKUP(Tableau2568[[#This Row],[PLACE ERGUE]],PointsClassement[],2,FALSE)</f>
        <v>75</v>
      </c>
      <c r="M12" s="5" t="s">
        <v>2</v>
      </c>
      <c r="N12" s="9" t="str">
        <f>VLOOKUP(Tableau2568[[#This Row],[PLACE TREGUNC]],PointsClassement[],2,FALSE)</f>
        <v xml:space="preserve"> </v>
      </c>
      <c r="O12" s="5" t="s">
        <v>2</v>
      </c>
      <c r="P12" s="9" t="str">
        <f>VLOOKUP(Tableau2568[[#This Row],[PLACE SCAER]],PointsClassement[],2,FALSE)</f>
        <v xml:space="preserve"> </v>
      </c>
      <c r="Q12" s="5" t="s">
        <v>2</v>
      </c>
      <c r="R12" s="9" t="str">
        <f>VLOOKUP(Tableau2568[[#This Row],[PLACE GOUEZEC]],PointsClassement[],2,FALSE)</f>
        <v xml:space="preserve"> </v>
      </c>
      <c r="S12" s="7">
        <v>0</v>
      </c>
      <c r="T12" s="8">
        <f t="shared" si="0"/>
        <v>235</v>
      </c>
    </row>
    <row r="13" spans="1:20" x14ac:dyDescent="0.3">
      <c r="A13">
        <v>8</v>
      </c>
      <c r="B13" t="s">
        <v>188</v>
      </c>
      <c r="C13" t="s">
        <v>189</v>
      </c>
      <c r="D13" t="s">
        <v>124</v>
      </c>
      <c r="E13" s="3">
        <v>6</v>
      </c>
      <c r="F13" s="9">
        <f>VLOOKUP(Tableau2568[[#This Row],[PLACE QUIMPER]],PointsClassement[],2,FALSE)</f>
        <v>75</v>
      </c>
      <c r="G13" s="5">
        <v>8</v>
      </c>
      <c r="H13" s="9">
        <f>VLOOKUP(Tableau2568[[#This Row],[PLACE RIEC]],PointsClassement[],2,FALSE)</f>
        <v>65</v>
      </c>
      <c r="I13" s="5" t="s">
        <v>2</v>
      </c>
      <c r="J13" s="9" t="str">
        <f>VLOOKUP(Tableau2568[[#This Row],[PLACE QUIMPERLE]],PointsClassement[],2,FALSE)</f>
        <v xml:space="preserve"> </v>
      </c>
      <c r="K13" s="5">
        <v>10</v>
      </c>
      <c r="L13" s="9">
        <f>VLOOKUP(Tableau2568[[#This Row],[PLACE ERGUE]],PointsClassement[],2,FALSE)</f>
        <v>55</v>
      </c>
      <c r="M13" s="5" t="s">
        <v>2</v>
      </c>
      <c r="N13" s="9" t="str">
        <f>VLOOKUP(Tableau2568[[#This Row],[PLACE TREGUNC]],PointsClassement[],2,FALSE)</f>
        <v xml:space="preserve"> </v>
      </c>
      <c r="O13" s="5" t="s">
        <v>2</v>
      </c>
      <c r="P13" s="9" t="str">
        <f>VLOOKUP(Tableau2568[[#This Row],[PLACE SCAER]],PointsClassement[],2,FALSE)</f>
        <v xml:space="preserve"> </v>
      </c>
      <c r="Q13" s="5" t="s">
        <v>2</v>
      </c>
      <c r="R13" s="9" t="str">
        <f>VLOOKUP(Tableau2568[[#This Row],[PLACE GOUEZEC]],PointsClassement[],2,FALSE)</f>
        <v xml:space="preserve"> </v>
      </c>
      <c r="S13" s="7">
        <v>0</v>
      </c>
      <c r="T13" s="8">
        <f t="shared" si="0"/>
        <v>195</v>
      </c>
    </row>
    <row r="14" spans="1:20" x14ac:dyDescent="0.3">
      <c r="A14">
        <v>9</v>
      </c>
      <c r="B14" t="s">
        <v>545</v>
      </c>
      <c r="C14" t="s">
        <v>471</v>
      </c>
      <c r="D14" t="s">
        <v>410</v>
      </c>
      <c r="E14" s="3" t="s">
        <v>2</v>
      </c>
      <c r="F14" s="9" t="str">
        <f>VLOOKUP(Tableau2568[[#This Row],[PLACE QUIMPER]],PointsClassement[],2,FALSE)</f>
        <v xml:space="preserve"> </v>
      </c>
      <c r="G14" s="5" t="s">
        <v>2</v>
      </c>
      <c r="H14" s="9" t="str">
        <f>VLOOKUP(Tableau2568[[#This Row],[PLACE RIEC]],PointsClassement[],2,FALSE)</f>
        <v xml:space="preserve"> </v>
      </c>
      <c r="I14" s="5" t="s">
        <v>2</v>
      </c>
      <c r="J14" s="9" t="str">
        <f>VLOOKUP(Tableau2568[[#This Row],[PLACE QUIMPERLE]],PointsClassement[],2,FALSE)</f>
        <v xml:space="preserve"> </v>
      </c>
      <c r="K14" s="5">
        <v>2</v>
      </c>
      <c r="L14" s="9">
        <f>VLOOKUP(Tableau2568[[#This Row],[PLACE ERGUE]],PointsClassement[],2,FALSE)</f>
        <v>95</v>
      </c>
      <c r="M14" s="5">
        <v>2</v>
      </c>
      <c r="N14" s="9">
        <f>VLOOKUP(Tableau2568[[#This Row],[PLACE TREGUNC]],PointsClassement[],2,FALSE)</f>
        <v>95</v>
      </c>
      <c r="O14" s="5" t="s">
        <v>2</v>
      </c>
      <c r="P14" s="9" t="str">
        <f>VLOOKUP(Tableau2568[[#This Row],[PLACE SCAER]],PointsClassement[],2,FALSE)</f>
        <v xml:space="preserve"> </v>
      </c>
      <c r="Q14" s="5" t="s">
        <v>2</v>
      </c>
      <c r="R14" s="9" t="str">
        <f>VLOOKUP(Tableau2568[[#This Row],[PLACE GOUEZEC]],PointsClassement[],2,FALSE)</f>
        <v xml:space="preserve"> </v>
      </c>
      <c r="S14" s="7">
        <v>0</v>
      </c>
      <c r="T14" s="8">
        <f t="shared" si="0"/>
        <v>190</v>
      </c>
    </row>
    <row r="15" spans="1:20" x14ac:dyDescent="0.3">
      <c r="A15">
        <v>10</v>
      </c>
      <c r="B15" t="s">
        <v>588</v>
      </c>
      <c r="C15" t="s">
        <v>488</v>
      </c>
      <c r="D15" t="s">
        <v>114</v>
      </c>
      <c r="E15" s="3" t="s">
        <v>2</v>
      </c>
      <c r="F15" s="9" t="str">
        <f>VLOOKUP(Tableau2568[[#This Row],[PLACE QUIMPER]],PointsClassement[],2,FALSE)</f>
        <v xml:space="preserve"> </v>
      </c>
      <c r="G15" s="5" t="s">
        <v>2</v>
      </c>
      <c r="H15" s="9" t="str">
        <f>VLOOKUP(Tableau2568[[#This Row],[PLACE RIEC]],PointsClassement[],2,FALSE)</f>
        <v xml:space="preserve"> </v>
      </c>
      <c r="I15" s="5">
        <v>8</v>
      </c>
      <c r="J15" s="9">
        <f>VLOOKUP(Tableau2568[[#This Row],[PLACE QUIMPERLE]],PointsClassement[],2,FALSE)</f>
        <v>65</v>
      </c>
      <c r="K15" s="5">
        <v>11</v>
      </c>
      <c r="L15" s="9">
        <f>VLOOKUP(Tableau2568[[#This Row],[PLACE ERGUE]],PointsClassement[],2,FALSE)</f>
        <v>50</v>
      </c>
      <c r="M15" s="5">
        <v>9</v>
      </c>
      <c r="N15" s="9">
        <f>VLOOKUP(Tableau2568[[#This Row],[PLACE TREGUNC]],PointsClassement[],2,FALSE)</f>
        <v>60</v>
      </c>
      <c r="O15" s="5" t="s">
        <v>2</v>
      </c>
      <c r="P15" s="9" t="str">
        <f>VLOOKUP(Tableau2568[[#This Row],[PLACE SCAER]],PointsClassement[],2,FALSE)</f>
        <v xml:space="preserve"> </v>
      </c>
      <c r="Q15" s="5" t="s">
        <v>2</v>
      </c>
      <c r="R15" s="9" t="str">
        <f>VLOOKUP(Tableau2568[[#This Row],[PLACE GOUEZEC]],PointsClassement[],2,FALSE)</f>
        <v xml:space="preserve"> </v>
      </c>
      <c r="S15" s="7">
        <v>0</v>
      </c>
      <c r="T15" s="8">
        <f t="shared" si="0"/>
        <v>175</v>
      </c>
    </row>
    <row r="16" spans="1:20" x14ac:dyDescent="0.3">
      <c r="A16">
        <v>11</v>
      </c>
      <c r="B16" t="s">
        <v>199</v>
      </c>
      <c r="C16" t="s">
        <v>200</v>
      </c>
      <c r="D16" t="s">
        <v>77</v>
      </c>
      <c r="E16" s="3">
        <v>8</v>
      </c>
      <c r="F16" s="9">
        <f>VLOOKUP(Tableau2568[[#This Row],[PLACE QUIMPER]],PointsClassement[],2,FALSE)</f>
        <v>65</v>
      </c>
      <c r="G16" s="5" t="s">
        <v>2</v>
      </c>
      <c r="H16" s="9" t="str">
        <f>VLOOKUP(Tableau2568[[#This Row],[PLACE RIEC]],PointsClassement[],2,FALSE)</f>
        <v xml:space="preserve"> </v>
      </c>
      <c r="I16" s="5" t="s">
        <v>2</v>
      </c>
      <c r="J16" s="9" t="str">
        <f>VLOOKUP(Tableau2568[[#This Row],[PLACE QUIMPERLE]],PointsClassement[],2,FALSE)</f>
        <v xml:space="preserve"> </v>
      </c>
      <c r="K16" s="5">
        <v>8</v>
      </c>
      <c r="L16" s="9">
        <f>VLOOKUP(Tableau2568[[#This Row],[PLACE ERGUE]],PointsClassement[],2,FALSE)</f>
        <v>65</v>
      </c>
      <c r="M16" s="5" t="s">
        <v>2</v>
      </c>
      <c r="N16" s="9" t="str">
        <f>VLOOKUP(Tableau2568[[#This Row],[PLACE TREGUNC]],PointsClassement[],2,FALSE)</f>
        <v xml:space="preserve"> </v>
      </c>
      <c r="O16" s="5" t="s">
        <v>2</v>
      </c>
      <c r="P16" s="9" t="str">
        <f>VLOOKUP(Tableau2568[[#This Row],[PLACE SCAER]],PointsClassement[],2,FALSE)</f>
        <v xml:space="preserve"> </v>
      </c>
      <c r="Q16" s="5" t="s">
        <v>2</v>
      </c>
      <c r="R16" s="9" t="str">
        <f>VLOOKUP(Tableau2568[[#This Row],[PLACE GOUEZEC]],PointsClassement[],2,FALSE)</f>
        <v xml:space="preserve"> </v>
      </c>
      <c r="S16" s="7">
        <v>0</v>
      </c>
      <c r="T16" s="8">
        <f t="shared" si="0"/>
        <v>130</v>
      </c>
    </row>
    <row r="17" spans="1:20" x14ac:dyDescent="0.3">
      <c r="A17">
        <v>12</v>
      </c>
      <c r="B17" t="s">
        <v>412</v>
      </c>
      <c r="C17" t="s">
        <v>413</v>
      </c>
      <c r="D17" t="s">
        <v>287</v>
      </c>
      <c r="E17" s="3" t="s">
        <v>2</v>
      </c>
      <c r="F17" s="9" t="str">
        <f>VLOOKUP(Tableau2568[[#This Row],[PLACE QUIMPER]],PointsClassement[],2,FALSE)</f>
        <v xml:space="preserve"> </v>
      </c>
      <c r="G17" s="5">
        <v>3</v>
      </c>
      <c r="H17" s="9">
        <f>VLOOKUP(Tableau2568[[#This Row],[PLACE RIEC]],PointsClassement[],2,FALSE)</f>
        <v>90</v>
      </c>
      <c r="I17" s="5" t="s">
        <v>2</v>
      </c>
      <c r="J17" s="9" t="str">
        <f>VLOOKUP(Tableau2568[[#This Row],[PLACE QUIMPERLE]],PointsClassement[],2,FALSE)</f>
        <v xml:space="preserve"> </v>
      </c>
      <c r="K17" s="5" t="s">
        <v>2</v>
      </c>
      <c r="L17" s="9" t="str">
        <f>VLOOKUP(Tableau2568[[#This Row],[PLACE ERGUE]],PointsClassement[],2,FALSE)</f>
        <v xml:space="preserve"> </v>
      </c>
      <c r="M17" s="5" t="s">
        <v>2</v>
      </c>
      <c r="N17" s="9" t="str">
        <f>VLOOKUP(Tableau2568[[#This Row],[PLACE TREGUNC]],PointsClassement[],2,FALSE)</f>
        <v xml:space="preserve"> </v>
      </c>
      <c r="O17" s="5" t="s">
        <v>2</v>
      </c>
      <c r="P17" s="9" t="str">
        <f>VLOOKUP(Tableau2568[[#This Row],[PLACE SCAER]],PointsClassement[],2,FALSE)</f>
        <v xml:space="preserve"> </v>
      </c>
      <c r="Q17" s="5" t="s">
        <v>2</v>
      </c>
      <c r="R17" s="9" t="str">
        <f>VLOOKUP(Tableau2568[[#This Row],[PLACE GOUEZEC]],PointsClassement[],2,FALSE)</f>
        <v xml:space="preserve"> </v>
      </c>
      <c r="S17" s="7">
        <v>0</v>
      </c>
      <c r="T17" s="8">
        <f t="shared" si="0"/>
        <v>90</v>
      </c>
    </row>
    <row r="18" spans="1:20" x14ac:dyDescent="0.3">
      <c r="A18">
        <v>13</v>
      </c>
      <c r="B18" t="s">
        <v>182</v>
      </c>
      <c r="C18" t="s">
        <v>183</v>
      </c>
      <c r="E18" s="3">
        <v>5</v>
      </c>
      <c r="F18" s="9">
        <f>VLOOKUP(Tableau2568[[#This Row],[PLACE QUIMPER]],PointsClassement[],2,FALSE)</f>
        <v>80</v>
      </c>
      <c r="G18" s="5" t="s">
        <v>2</v>
      </c>
      <c r="H18" s="9" t="str">
        <f>VLOOKUP(Tableau2568[[#This Row],[PLACE RIEC]],PointsClassement[],2,FALSE)</f>
        <v xml:space="preserve"> </v>
      </c>
      <c r="I18" s="5" t="s">
        <v>2</v>
      </c>
      <c r="J18" s="9" t="str">
        <f>VLOOKUP(Tableau2568[[#This Row],[PLACE QUIMPERLE]],PointsClassement[],2,FALSE)</f>
        <v xml:space="preserve"> </v>
      </c>
      <c r="K18" s="5" t="s">
        <v>2</v>
      </c>
      <c r="L18" s="9" t="str">
        <f>VLOOKUP(Tableau2568[[#This Row],[PLACE ERGUE]],PointsClassement[],2,FALSE)</f>
        <v xml:space="preserve"> </v>
      </c>
      <c r="M18" s="5" t="s">
        <v>2</v>
      </c>
      <c r="N18" s="9" t="str">
        <f>VLOOKUP(Tableau2568[[#This Row],[PLACE TREGUNC]],PointsClassement[],2,FALSE)</f>
        <v xml:space="preserve"> </v>
      </c>
      <c r="O18" s="5" t="s">
        <v>2</v>
      </c>
      <c r="P18" s="9" t="str">
        <f>VLOOKUP(Tableau2568[[#This Row],[PLACE SCAER]],PointsClassement[],2,FALSE)</f>
        <v xml:space="preserve"> </v>
      </c>
      <c r="Q18" s="5" t="s">
        <v>2</v>
      </c>
      <c r="R18" s="9" t="str">
        <f>VLOOKUP(Tableau2568[[#This Row],[PLACE GOUEZEC]],PointsClassement[],2,FALSE)</f>
        <v xml:space="preserve"> </v>
      </c>
      <c r="S18" s="7">
        <v>0</v>
      </c>
      <c r="T18" s="8">
        <f t="shared" si="0"/>
        <v>80</v>
      </c>
    </row>
    <row r="19" spans="1:20" x14ac:dyDescent="0.3">
      <c r="A19">
        <v>14</v>
      </c>
      <c r="B19" t="s">
        <v>593</v>
      </c>
      <c r="C19" t="s">
        <v>594</v>
      </c>
      <c r="D19" t="s">
        <v>595</v>
      </c>
      <c r="E19" s="3" t="s">
        <v>2</v>
      </c>
      <c r="F19" s="9" t="str">
        <f>VLOOKUP(Tableau2568[[#This Row],[PLACE QUIMPER]],PointsClassement[],2,FALSE)</f>
        <v xml:space="preserve"> </v>
      </c>
      <c r="G19" s="5" t="s">
        <v>2</v>
      </c>
      <c r="H19" s="9" t="str">
        <f>VLOOKUP(Tableau2568[[#This Row],[PLACE RIEC]],PointsClassement[],2,FALSE)</f>
        <v xml:space="preserve"> </v>
      </c>
      <c r="I19" s="5" t="s">
        <v>2</v>
      </c>
      <c r="J19" s="9" t="str">
        <f>VLOOKUP(Tableau2568[[#This Row],[PLACE QUIMPERLE]],PointsClassement[],2,FALSE)</f>
        <v xml:space="preserve"> </v>
      </c>
      <c r="K19" s="5" t="s">
        <v>2</v>
      </c>
      <c r="L19" s="9" t="str">
        <f>VLOOKUP(Tableau2568[[#This Row],[PLACE ERGUE]],PointsClassement[],2,FALSE)</f>
        <v xml:space="preserve"> </v>
      </c>
      <c r="M19" s="5">
        <v>7</v>
      </c>
      <c r="N19" s="9">
        <f>VLOOKUP(Tableau2568[[#This Row],[PLACE TREGUNC]],PointsClassement[],2,FALSE)</f>
        <v>70</v>
      </c>
      <c r="O19" s="5" t="s">
        <v>2</v>
      </c>
      <c r="P19" s="9" t="str">
        <f>VLOOKUP(Tableau2568[[#This Row],[PLACE SCAER]],PointsClassement[],2,FALSE)</f>
        <v xml:space="preserve"> </v>
      </c>
      <c r="Q19" s="5" t="s">
        <v>2</v>
      </c>
      <c r="R19" s="9" t="str">
        <f>VLOOKUP(Tableau2568[[#This Row],[PLACE GOUEZEC]],PointsClassement[],2,FALSE)</f>
        <v xml:space="preserve"> </v>
      </c>
      <c r="S19" s="7">
        <v>0</v>
      </c>
      <c r="T19" s="8">
        <f t="shared" si="0"/>
        <v>70</v>
      </c>
    </row>
    <row r="20" spans="1:20" x14ac:dyDescent="0.3">
      <c r="A20">
        <v>15</v>
      </c>
      <c r="E20" s="3" t="s">
        <v>2</v>
      </c>
      <c r="F20" s="9" t="str">
        <f>VLOOKUP(Tableau2568[[#This Row],[PLACE QUIMPER]],PointsClassement[],2,FALSE)</f>
        <v xml:space="preserve"> </v>
      </c>
      <c r="G20" s="5" t="s">
        <v>2</v>
      </c>
      <c r="H20" s="9" t="str">
        <f>VLOOKUP(Tableau2568[[#This Row],[PLACE RIEC]],PointsClassement[],2,FALSE)</f>
        <v xml:space="preserve"> </v>
      </c>
      <c r="I20" s="5" t="s">
        <v>2</v>
      </c>
      <c r="J20" s="9" t="str">
        <f>VLOOKUP(Tableau2568[[#This Row],[PLACE QUIMPERLE]],PointsClassement[],2,FALSE)</f>
        <v xml:space="preserve"> </v>
      </c>
      <c r="K20" s="5" t="s">
        <v>2</v>
      </c>
      <c r="L20" s="9" t="str">
        <f>VLOOKUP(Tableau2568[[#This Row],[PLACE ERGUE]],PointsClassement[],2,FALSE)</f>
        <v xml:space="preserve"> </v>
      </c>
      <c r="M20" s="5" t="s">
        <v>2</v>
      </c>
      <c r="N20" s="9" t="str">
        <f>VLOOKUP(Tableau2568[[#This Row],[PLACE TREGUNC]],PointsClassement[],2,FALSE)</f>
        <v xml:space="preserve"> </v>
      </c>
      <c r="O20" s="5" t="s">
        <v>2</v>
      </c>
      <c r="P20" s="9" t="str">
        <f>VLOOKUP(Tableau2568[[#This Row],[PLACE SCAER]],PointsClassement[],2,FALSE)</f>
        <v xml:space="preserve"> </v>
      </c>
      <c r="Q20" s="5" t="s">
        <v>2</v>
      </c>
      <c r="R20" s="9" t="str">
        <f>VLOOKUP(Tableau2568[[#This Row],[PLACE GOUEZEC]],PointsClassement[],2,FALSE)</f>
        <v xml:space="preserve"> </v>
      </c>
      <c r="S20" s="7"/>
      <c r="T20" s="8">
        <f t="shared" si="0"/>
        <v>0</v>
      </c>
    </row>
    <row r="21" spans="1:20" x14ac:dyDescent="0.3">
      <c r="A21">
        <v>16</v>
      </c>
      <c r="E21" s="3" t="s">
        <v>2</v>
      </c>
      <c r="F21" s="9" t="str">
        <f>VLOOKUP(Tableau2568[[#This Row],[PLACE QUIMPER]],PointsClassement[],2,FALSE)</f>
        <v xml:space="preserve"> </v>
      </c>
      <c r="G21" s="5" t="s">
        <v>2</v>
      </c>
      <c r="H21" s="9" t="str">
        <f>VLOOKUP(Tableau2568[[#This Row],[PLACE RIEC]],PointsClassement[],2,FALSE)</f>
        <v xml:space="preserve"> </v>
      </c>
      <c r="I21" s="5" t="s">
        <v>2</v>
      </c>
      <c r="J21" s="9" t="str">
        <f>VLOOKUP(Tableau2568[[#This Row],[PLACE QUIMPERLE]],PointsClassement[],2,FALSE)</f>
        <v xml:space="preserve"> </v>
      </c>
      <c r="K21" s="5" t="s">
        <v>2</v>
      </c>
      <c r="L21" s="9" t="str">
        <f>VLOOKUP(Tableau2568[[#This Row],[PLACE ERGUE]],PointsClassement[],2,FALSE)</f>
        <v xml:space="preserve"> </v>
      </c>
      <c r="M21" s="5" t="s">
        <v>2</v>
      </c>
      <c r="N21" s="9" t="str">
        <f>VLOOKUP(Tableau2568[[#This Row],[PLACE TREGUNC]],PointsClassement[],2,FALSE)</f>
        <v xml:space="preserve"> </v>
      </c>
      <c r="O21" s="5" t="s">
        <v>2</v>
      </c>
      <c r="P21" s="9" t="str">
        <f>VLOOKUP(Tableau2568[[#This Row],[PLACE SCAER]],PointsClassement[],2,FALSE)</f>
        <v xml:space="preserve"> </v>
      </c>
      <c r="Q21" s="5" t="s">
        <v>2</v>
      </c>
      <c r="R21" s="9" t="str">
        <f>VLOOKUP(Tableau2568[[#This Row],[PLACE GOUEZEC]],PointsClassement[],2,FALSE)</f>
        <v xml:space="preserve"> </v>
      </c>
      <c r="S21" s="7"/>
      <c r="T21" s="8">
        <f t="shared" si="0"/>
        <v>0</v>
      </c>
    </row>
    <row r="22" spans="1:20" x14ac:dyDescent="0.3">
      <c r="A22">
        <v>17</v>
      </c>
      <c r="E22" s="3" t="s">
        <v>2</v>
      </c>
      <c r="F22" s="9" t="str">
        <f>VLOOKUP(Tableau2568[[#This Row],[PLACE QUIMPER]],PointsClassement[],2,FALSE)</f>
        <v xml:space="preserve"> </v>
      </c>
      <c r="G22" s="5" t="s">
        <v>2</v>
      </c>
      <c r="H22" s="9" t="str">
        <f>VLOOKUP(Tableau2568[[#This Row],[PLACE RIEC]],PointsClassement[],2,FALSE)</f>
        <v xml:space="preserve"> </v>
      </c>
      <c r="I22" s="5" t="s">
        <v>2</v>
      </c>
      <c r="J22" s="9" t="str">
        <f>VLOOKUP(Tableau2568[[#This Row],[PLACE QUIMPERLE]],PointsClassement[],2,FALSE)</f>
        <v xml:space="preserve"> </v>
      </c>
      <c r="K22" s="5" t="s">
        <v>2</v>
      </c>
      <c r="L22" s="9" t="str">
        <f>VLOOKUP(Tableau2568[[#This Row],[PLACE ERGUE]],PointsClassement[],2,FALSE)</f>
        <v xml:space="preserve"> </v>
      </c>
      <c r="M22" s="5" t="s">
        <v>2</v>
      </c>
      <c r="N22" s="9" t="str">
        <f>VLOOKUP(Tableau2568[[#This Row],[PLACE TREGUNC]],PointsClassement[],2,FALSE)</f>
        <v xml:space="preserve"> </v>
      </c>
      <c r="O22" s="5" t="s">
        <v>2</v>
      </c>
      <c r="P22" s="9" t="str">
        <f>VLOOKUP(Tableau2568[[#This Row],[PLACE SCAER]],PointsClassement[],2,FALSE)</f>
        <v xml:space="preserve"> </v>
      </c>
      <c r="Q22" s="5" t="s">
        <v>2</v>
      </c>
      <c r="R22" s="9" t="str">
        <f>VLOOKUP(Tableau2568[[#This Row],[PLACE GOUEZEC]],PointsClassement[],2,FALSE)</f>
        <v xml:space="preserve"> </v>
      </c>
      <c r="S22" s="7"/>
      <c r="T22" s="8">
        <f t="shared" si="0"/>
        <v>0</v>
      </c>
    </row>
    <row r="23" spans="1:20" x14ac:dyDescent="0.3">
      <c r="A23">
        <v>18</v>
      </c>
      <c r="E23" s="3" t="s">
        <v>2</v>
      </c>
      <c r="F23" s="9" t="str">
        <f>VLOOKUP(Tableau2568[[#This Row],[PLACE QUIMPER]],PointsClassement[],2,FALSE)</f>
        <v xml:space="preserve"> </v>
      </c>
      <c r="G23" s="5" t="s">
        <v>2</v>
      </c>
      <c r="H23" s="9" t="str">
        <f>VLOOKUP(Tableau2568[[#This Row],[PLACE RIEC]],PointsClassement[],2,FALSE)</f>
        <v xml:space="preserve"> </v>
      </c>
      <c r="I23" s="5" t="s">
        <v>2</v>
      </c>
      <c r="J23" s="9" t="str">
        <f>VLOOKUP(Tableau2568[[#This Row],[PLACE QUIMPERLE]],PointsClassement[],2,FALSE)</f>
        <v xml:space="preserve"> </v>
      </c>
      <c r="K23" s="5" t="s">
        <v>2</v>
      </c>
      <c r="L23" s="9" t="str">
        <f>VLOOKUP(Tableau2568[[#This Row],[PLACE ERGUE]],PointsClassement[],2,FALSE)</f>
        <v xml:space="preserve"> </v>
      </c>
      <c r="M23" s="5" t="s">
        <v>2</v>
      </c>
      <c r="N23" s="9" t="str">
        <f>VLOOKUP(Tableau2568[[#This Row],[PLACE TREGUNC]],PointsClassement[],2,FALSE)</f>
        <v xml:space="preserve"> </v>
      </c>
      <c r="O23" s="5" t="s">
        <v>2</v>
      </c>
      <c r="P23" s="9" t="str">
        <f>VLOOKUP(Tableau2568[[#This Row],[PLACE SCAER]],PointsClassement[],2,FALSE)</f>
        <v xml:space="preserve"> </v>
      </c>
      <c r="Q23" s="5" t="s">
        <v>2</v>
      </c>
      <c r="R23" s="9" t="str">
        <f>VLOOKUP(Tableau2568[[#This Row],[PLACE GOUEZEC]],PointsClassement[],2,FALSE)</f>
        <v xml:space="preserve"> </v>
      </c>
      <c r="S23" s="7"/>
      <c r="T23" s="8">
        <f t="shared" si="0"/>
        <v>0</v>
      </c>
    </row>
    <row r="24" spans="1:20" x14ac:dyDescent="0.3">
      <c r="A24">
        <v>19</v>
      </c>
      <c r="E24" s="3" t="s">
        <v>2</v>
      </c>
      <c r="F24" s="9" t="str">
        <f>VLOOKUP(Tableau2568[[#This Row],[PLACE QUIMPER]],PointsClassement[],2,FALSE)</f>
        <v xml:space="preserve"> </v>
      </c>
      <c r="G24" s="5" t="s">
        <v>2</v>
      </c>
      <c r="H24" s="9" t="str">
        <f>VLOOKUP(Tableau2568[[#This Row],[PLACE RIEC]],PointsClassement[],2,FALSE)</f>
        <v xml:space="preserve"> </v>
      </c>
      <c r="I24" s="5" t="s">
        <v>2</v>
      </c>
      <c r="J24" s="9" t="str">
        <f>VLOOKUP(Tableau2568[[#This Row],[PLACE QUIMPERLE]],PointsClassement[],2,FALSE)</f>
        <v xml:space="preserve"> </v>
      </c>
      <c r="K24" s="5" t="s">
        <v>2</v>
      </c>
      <c r="L24" s="9" t="str">
        <f>VLOOKUP(Tableau2568[[#This Row],[PLACE ERGUE]],PointsClassement[],2,FALSE)</f>
        <v xml:space="preserve"> </v>
      </c>
      <c r="M24" s="5" t="s">
        <v>2</v>
      </c>
      <c r="N24" s="9" t="str">
        <f>VLOOKUP(Tableau2568[[#This Row],[PLACE TREGUNC]],PointsClassement[],2,FALSE)</f>
        <v xml:space="preserve"> </v>
      </c>
      <c r="O24" s="5" t="s">
        <v>2</v>
      </c>
      <c r="P24" s="9" t="str">
        <f>VLOOKUP(Tableau2568[[#This Row],[PLACE SCAER]],PointsClassement[],2,FALSE)</f>
        <v xml:space="preserve"> </v>
      </c>
      <c r="Q24" s="5" t="s">
        <v>2</v>
      </c>
      <c r="R24" s="9" t="str">
        <f>VLOOKUP(Tableau2568[[#This Row],[PLACE GOUEZEC]],PointsClassement[],2,FALSE)</f>
        <v xml:space="preserve"> </v>
      </c>
      <c r="S24" s="7"/>
      <c r="T24" s="8">
        <f t="shared" si="0"/>
        <v>0</v>
      </c>
    </row>
    <row r="25" spans="1:20" x14ac:dyDescent="0.3">
      <c r="A25">
        <v>20</v>
      </c>
      <c r="E25" s="3" t="s">
        <v>2</v>
      </c>
      <c r="F25" s="9" t="str">
        <f>VLOOKUP(Tableau2568[[#This Row],[PLACE QUIMPER]],PointsClassement[],2,FALSE)</f>
        <v xml:space="preserve"> </v>
      </c>
      <c r="G25" s="5" t="s">
        <v>2</v>
      </c>
      <c r="H25" s="9" t="str">
        <f>VLOOKUP(Tableau2568[[#This Row],[PLACE RIEC]],PointsClassement[],2,FALSE)</f>
        <v xml:space="preserve"> </v>
      </c>
      <c r="I25" s="5" t="s">
        <v>2</v>
      </c>
      <c r="J25" s="9" t="str">
        <f>VLOOKUP(Tableau2568[[#This Row],[PLACE QUIMPERLE]],PointsClassement[],2,FALSE)</f>
        <v xml:space="preserve"> </v>
      </c>
      <c r="K25" s="5" t="s">
        <v>2</v>
      </c>
      <c r="L25" s="9" t="str">
        <f>VLOOKUP(Tableau2568[[#This Row],[PLACE ERGUE]],PointsClassement[],2,FALSE)</f>
        <v xml:space="preserve"> </v>
      </c>
      <c r="M25" s="5" t="s">
        <v>2</v>
      </c>
      <c r="N25" s="9" t="str">
        <f>VLOOKUP(Tableau2568[[#This Row],[PLACE TREGUNC]],PointsClassement[],2,FALSE)</f>
        <v xml:space="preserve"> </v>
      </c>
      <c r="O25" s="5" t="s">
        <v>2</v>
      </c>
      <c r="P25" s="9" t="str">
        <f>VLOOKUP(Tableau2568[[#This Row],[PLACE SCAER]],PointsClassement[],2,FALSE)</f>
        <v xml:space="preserve"> </v>
      </c>
      <c r="Q25" s="5" t="s">
        <v>2</v>
      </c>
      <c r="R25" s="9" t="str">
        <f>VLOOKUP(Tableau2568[[#This Row],[PLACE GOUEZEC]],PointsClassement[],2,FALSE)</f>
        <v xml:space="preserve"> </v>
      </c>
      <c r="S25" s="7"/>
      <c r="T25" s="8">
        <f t="shared" si="0"/>
        <v>0</v>
      </c>
    </row>
    <row r="26" spans="1:20" x14ac:dyDescent="0.3">
      <c r="A26">
        <v>21</v>
      </c>
      <c r="E26" s="3" t="s">
        <v>2</v>
      </c>
      <c r="F26" s="9" t="str">
        <f>VLOOKUP(Tableau2568[[#This Row],[PLACE QUIMPER]],PointsClassement[],2,FALSE)</f>
        <v xml:space="preserve"> </v>
      </c>
      <c r="G26" s="5" t="s">
        <v>2</v>
      </c>
      <c r="H26" s="9" t="str">
        <f>VLOOKUP(Tableau2568[[#This Row],[PLACE RIEC]],PointsClassement[],2,FALSE)</f>
        <v xml:space="preserve"> </v>
      </c>
      <c r="I26" s="5" t="s">
        <v>2</v>
      </c>
      <c r="J26" s="9" t="str">
        <f>VLOOKUP(Tableau2568[[#This Row],[PLACE QUIMPERLE]],PointsClassement[],2,FALSE)</f>
        <v xml:space="preserve"> </v>
      </c>
      <c r="K26" s="5" t="s">
        <v>2</v>
      </c>
      <c r="L26" s="9" t="str">
        <f>VLOOKUP(Tableau2568[[#This Row],[PLACE ERGUE]],PointsClassement[],2,FALSE)</f>
        <v xml:space="preserve"> </v>
      </c>
      <c r="M26" s="5" t="s">
        <v>2</v>
      </c>
      <c r="N26" s="9" t="str">
        <f>VLOOKUP(Tableau2568[[#This Row],[PLACE TREGUNC]],PointsClassement[],2,FALSE)</f>
        <v xml:space="preserve"> </v>
      </c>
      <c r="O26" s="5" t="s">
        <v>2</v>
      </c>
      <c r="P26" s="9" t="str">
        <f>VLOOKUP(Tableau2568[[#This Row],[PLACE SCAER]],PointsClassement[],2,FALSE)</f>
        <v xml:space="preserve"> </v>
      </c>
      <c r="Q26" s="5" t="s">
        <v>2</v>
      </c>
      <c r="R26" s="9" t="str">
        <f>VLOOKUP(Tableau2568[[#This Row],[PLACE GOUEZEC]],PointsClassement[],2,FALSE)</f>
        <v xml:space="preserve"> </v>
      </c>
      <c r="S26" s="7"/>
      <c r="T26" s="8">
        <f t="shared" si="0"/>
        <v>0</v>
      </c>
    </row>
    <row r="27" spans="1:20" x14ac:dyDescent="0.3">
      <c r="A27">
        <v>22</v>
      </c>
      <c r="E27" s="3" t="s">
        <v>2</v>
      </c>
      <c r="F27" s="9" t="str">
        <f>VLOOKUP(Tableau2568[[#This Row],[PLACE QUIMPER]],PointsClassement[],2,FALSE)</f>
        <v xml:space="preserve"> </v>
      </c>
      <c r="G27" s="5" t="s">
        <v>2</v>
      </c>
      <c r="H27" s="9" t="str">
        <f>VLOOKUP(Tableau2568[[#This Row],[PLACE RIEC]],PointsClassement[],2,FALSE)</f>
        <v xml:space="preserve"> </v>
      </c>
      <c r="I27" s="5" t="s">
        <v>2</v>
      </c>
      <c r="J27" s="9" t="str">
        <f>VLOOKUP(Tableau2568[[#This Row],[PLACE QUIMPERLE]],PointsClassement[],2,FALSE)</f>
        <v xml:space="preserve"> </v>
      </c>
      <c r="K27" s="5" t="s">
        <v>2</v>
      </c>
      <c r="L27" s="9" t="str">
        <f>VLOOKUP(Tableau2568[[#This Row],[PLACE ERGUE]],PointsClassement[],2,FALSE)</f>
        <v xml:space="preserve"> </v>
      </c>
      <c r="M27" s="5" t="s">
        <v>2</v>
      </c>
      <c r="N27" s="9" t="str">
        <f>VLOOKUP(Tableau2568[[#This Row],[PLACE TREGUNC]],PointsClassement[],2,FALSE)</f>
        <v xml:space="preserve"> </v>
      </c>
      <c r="O27" s="5" t="s">
        <v>2</v>
      </c>
      <c r="P27" s="9" t="str">
        <f>VLOOKUP(Tableau2568[[#This Row],[PLACE SCAER]],PointsClassement[],2,FALSE)</f>
        <v xml:space="preserve"> </v>
      </c>
      <c r="Q27" s="5" t="s">
        <v>2</v>
      </c>
      <c r="R27" s="9" t="str">
        <f>VLOOKUP(Tableau2568[[#This Row],[PLACE GOUEZEC]],PointsClassement[],2,FALSE)</f>
        <v xml:space="preserve"> </v>
      </c>
      <c r="S27" s="7"/>
      <c r="T27" s="8">
        <f t="shared" si="0"/>
        <v>0</v>
      </c>
    </row>
    <row r="28" spans="1:20" x14ac:dyDescent="0.3">
      <c r="A28">
        <v>23</v>
      </c>
      <c r="E28" s="3" t="s">
        <v>2</v>
      </c>
      <c r="F28" s="9" t="str">
        <f>VLOOKUP(Tableau2568[[#This Row],[PLACE QUIMPER]],PointsClassement[],2,FALSE)</f>
        <v xml:space="preserve"> </v>
      </c>
      <c r="G28" s="5" t="s">
        <v>2</v>
      </c>
      <c r="H28" s="9" t="str">
        <f>VLOOKUP(Tableau2568[[#This Row],[PLACE RIEC]],PointsClassement[],2,FALSE)</f>
        <v xml:space="preserve"> </v>
      </c>
      <c r="I28" s="5" t="s">
        <v>2</v>
      </c>
      <c r="J28" s="9" t="str">
        <f>VLOOKUP(Tableau2568[[#This Row],[PLACE QUIMPERLE]],PointsClassement[],2,FALSE)</f>
        <v xml:space="preserve"> </v>
      </c>
      <c r="K28" s="5" t="s">
        <v>2</v>
      </c>
      <c r="L28" s="9" t="str">
        <f>VLOOKUP(Tableau2568[[#This Row],[PLACE ERGUE]],PointsClassement[],2,FALSE)</f>
        <v xml:space="preserve"> </v>
      </c>
      <c r="M28" s="5" t="s">
        <v>2</v>
      </c>
      <c r="N28" s="9" t="str">
        <f>VLOOKUP(Tableau2568[[#This Row],[PLACE TREGUNC]],PointsClassement[],2,FALSE)</f>
        <v xml:space="preserve"> </v>
      </c>
      <c r="O28" s="5" t="s">
        <v>2</v>
      </c>
      <c r="P28" s="9" t="str">
        <f>VLOOKUP(Tableau2568[[#This Row],[PLACE SCAER]],PointsClassement[],2,FALSE)</f>
        <v xml:space="preserve"> </v>
      </c>
      <c r="Q28" s="5" t="s">
        <v>2</v>
      </c>
      <c r="R28" s="9" t="str">
        <f>VLOOKUP(Tableau2568[[#This Row],[PLACE GOUEZEC]],PointsClassement[],2,FALSE)</f>
        <v xml:space="preserve"> </v>
      </c>
      <c r="S28" s="7"/>
      <c r="T28" s="8">
        <f t="shared" si="0"/>
        <v>0</v>
      </c>
    </row>
    <row r="29" spans="1:20" x14ac:dyDescent="0.3">
      <c r="A29">
        <v>24</v>
      </c>
      <c r="E29" s="3" t="s">
        <v>2</v>
      </c>
      <c r="F29" s="9" t="str">
        <f>VLOOKUP(Tableau2568[[#This Row],[PLACE QUIMPER]],PointsClassement[],2,FALSE)</f>
        <v xml:space="preserve"> </v>
      </c>
      <c r="G29" s="5" t="s">
        <v>2</v>
      </c>
      <c r="H29" s="9" t="str">
        <f>VLOOKUP(Tableau2568[[#This Row],[PLACE RIEC]],PointsClassement[],2,FALSE)</f>
        <v xml:space="preserve"> </v>
      </c>
      <c r="I29" s="5" t="s">
        <v>2</v>
      </c>
      <c r="J29" s="9" t="str">
        <f>VLOOKUP(Tableau2568[[#This Row],[PLACE QUIMPERLE]],PointsClassement[],2,FALSE)</f>
        <v xml:space="preserve"> </v>
      </c>
      <c r="K29" s="5" t="s">
        <v>2</v>
      </c>
      <c r="L29" s="9" t="str">
        <f>VLOOKUP(Tableau2568[[#This Row],[PLACE ERGUE]],PointsClassement[],2,FALSE)</f>
        <v xml:space="preserve"> </v>
      </c>
      <c r="M29" s="5" t="s">
        <v>2</v>
      </c>
      <c r="N29" s="9" t="str">
        <f>VLOOKUP(Tableau2568[[#This Row],[PLACE TREGUNC]],PointsClassement[],2,FALSE)</f>
        <v xml:space="preserve"> </v>
      </c>
      <c r="O29" s="5" t="s">
        <v>2</v>
      </c>
      <c r="P29" s="9" t="str">
        <f>VLOOKUP(Tableau2568[[#This Row],[PLACE SCAER]],PointsClassement[],2,FALSE)</f>
        <v xml:space="preserve"> </v>
      </c>
      <c r="Q29" s="5" t="s">
        <v>2</v>
      </c>
      <c r="R29" s="9" t="str">
        <f>VLOOKUP(Tableau2568[[#This Row],[PLACE GOUEZEC]],PointsClassement[],2,FALSE)</f>
        <v xml:space="preserve"> </v>
      </c>
      <c r="S29" s="7"/>
      <c r="T29" s="8">
        <f t="shared" si="0"/>
        <v>0</v>
      </c>
    </row>
    <row r="30" spans="1:20" x14ac:dyDescent="0.3">
      <c r="A30">
        <v>25</v>
      </c>
      <c r="E30" s="3" t="s">
        <v>2</v>
      </c>
      <c r="F30" s="9" t="str">
        <f>VLOOKUP(Tableau2568[[#This Row],[PLACE QUIMPER]],PointsClassement[],2,FALSE)</f>
        <v xml:space="preserve"> </v>
      </c>
      <c r="G30" s="5" t="s">
        <v>2</v>
      </c>
      <c r="H30" s="9" t="str">
        <f>VLOOKUP(Tableau2568[[#This Row],[PLACE RIEC]],PointsClassement[],2,FALSE)</f>
        <v xml:space="preserve"> </v>
      </c>
      <c r="I30" s="5" t="s">
        <v>2</v>
      </c>
      <c r="J30" s="9" t="str">
        <f>VLOOKUP(Tableau2568[[#This Row],[PLACE QUIMPERLE]],PointsClassement[],2,FALSE)</f>
        <v xml:space="preserve"> </v>
      </c>
      <c r="K30" s="5" t="s">
        <v>2</v>
      </c>
      <c r="L30" s="9" t="str">
        <f>VLOOKUP(Tableau2568[[#This Row],[PLACE ERGUE]],PointsClassement[],2,FALSE)</f>
        <v xml:space="preserve"> </v>
      </c>
      <c r="M30" s="5" t="s">
        <v>2</v>
      </c>
      <c r="N30" s="9" t="str">
        <f>VLOOKUP(Tableau2568[[#This Row],[PLACE TREGUNC]],PointsClassement[],2,FALSE)</f>
        <v xml:space="preserve"> </v>
      </c>
      <c r="O30" s="5" t="s">
        <v>2</v>
      </c>
      <c r="P30" s="9" t="str">
        <f>VLOOKUP(Tableau2568[[#This Row],[PLACE SCAER]],PointsClassement[],2,FALSE)</f>
        <v xml:space="preserve"> </v>
      </c>
      <c r="Q30" s="5" t="s">
        <v>2</v>
      </c>
      <c r="R30" s="9" t="str">
        <f>VLOOKUP(Tableau2568[[#This Row],[PLACE GOUEZEC]],PointsClassement[],2,FALSE)</f>
        <v xml:space="preserve"> </v>
      </c>
      <c r="S30" s="7"/>
      <c r="T30" s="8">
        <f t="shared" si="0"/>
        <v>0</v>
      </c>
    </row>
    <row r="31" spans="1:20" x14ac:dyDescent="0.3">
      <c r="A31">
        <v>26</v>
      </c>
      <c r="E31" s="3" t="s">
        <v>2</v>
      </c>
      <c r="F31" s="9" t="str">
        <f>VLOOKUP(Tableau2568[[#This Row],[PLACE QUIMPER]],PointsClassement[],2,FALSE)</f>
        <v xml:space="preserve"> </v>
      </c>
      <c r="G31" s="5" t="s">
        <v>2</v>
      </c>
      <c r="H31" s="9" t="str">
        <f>VLOOKUP(Tableau2568[[#This Row],[PLACE RIEC]],PointsClassement[],2,FALSE)</f>
        <v xml:space="preserve"> </v>
      </c>
      <c r="I31" s="5" t="s">
        <v>2</v>
      </c>
      <c r="J31" s="9" t="str">
        <f>VLOOKUP(Tableau2568[[#This Row],[PLACE QUIMPERLE]],PointsClassement[],2,FALSE)</f>
        <v xml:space="preserve"> </v>
      </c>
      <c r="K31" s="5" t="s">
        <v>2</v>
      </c>
      <c r="L31" s="9" t="str">
        <f>VLOOKUP(Tableau2568[[#This Row],[PLACE ERGUE]],PointsClassement[],2,FALSE)</f>
        <v xml:space="preserve"> </v>
      </c>
      <c r="M31" s="5" t="s">
        <v>2</v>
      </c>
      <c r="N31" s="9" t="str">
        <f>VLOOKUP(Tableau2568[[#This Row],[PLACE TREGUNC]],PointsClassement[],2,FALSE)</f>
        <v xml:space="preserve"> </v>
      </c>
      <c r="O31" s="5" t="s">
        <v>2</v>
      </c>
      <c r="P31" s="9" t="str">
        <f>VLOOKUP(Tableau2568[[#This Row],[PLACE SCAER]],PointsClassement[],2,FALSE)</f>
        <v xml:space="preserve"> </v>
      </c>
      <c r="Q31" s="5" t="s">
        <v>2</v>
      </c>
      <c r="R31" s="9" t="str">
        <f>VLOOKUP(Tableau2568[[#This Row],[PLACE GOUEZEC]],PointsClassement[],2,FALSE)</f>
        <v xml:space="preserve"> </v>
      </c>
      <c r="S31" s="7"/>
      <c r="T31" s="8">
        <f t="shared" si="0"/>
        <v>0</v>
      </c>
    </row>
    <row r="32" spans="1:20" x14ac:dyDescent="0.3">
      <c r="A32">
        <v>27</v>
      </c>
      <c r="E32" s="3" t="s">
        <v>2</v>
      </c>
      <c r="F32" s="9" t="str">
        <f>VLOOKUP(Tableau2568[[#This Row],[PLACE QUIMPER]],PointsClassement[],2,FALSE)</f>
        <v xml:space="preserve"> </v>
      </c>
      <c r="G32" s="5" t="s">
        <v>2</v>
      </c>
      <c r="H32" s="9" t="str">
        <f>VLOOKUP(Tableau2568[[#This Row],[PLACE RIEC]],PointsClassement[],2,FALSE)</f>
        <v xml:space="preserve"> </v>
      </c>
      <c r="I32" s="5" t="s">
        <v>2</v>
      </c>
      <c r="J32" s="9" t="str">
        <f>VLOOKUP(Tableau2568[[#This Row],[PLACE QUIMPERLE]],PointsClassement[],2,FALSE)</f>
        <v xml:space="preserve"> </v>
      </c>
      <c r="K32" s="5" t="s">
        <v>2</v>
      </c>
      <c r="L32" s="9" t="str">
        <f>VLOOKUP(Tableau2568[[#This Row],[PLACE ERGUE]],PointsClassement[],2,FALSE)</f>
        <v xml:space="preserve"> </v>
      </c>
      <c r="M32" s="5" t="s">
        <v>2</v>
      </c>
      <c r="N32" s="9" t="str">
        <f>VLOOKUP(Tableau2568[[#This Row],[PLACE TREGUNC]],PointsClassement[],2,FALSE)</f>
        <v xml:space="preserve"> </v>
      </c>
      <c r="O32" s="5" t="s">
        <v>2</v>
      </c>
      <c r="P32" s="9" t="str">
        <f>VLOOKUP(Tableau2568[[#This Row],[PLACE SCAER]],PointsClassement[],2,FALSE)</f>
        <v xml:space="preserve"> </v>
      </c>
      <c r="Q32" s="5" t="s">
        <v>2</v>
      </c>
      <c r="R32" s="9" t="str">
        <f>VLOOKUP(Tableau2568[[#This Row],[PLACE GOUEZEC]],PointsClassement[],2,FALSE)</f>
        <v xml:space="preserve"> </v>
      </c>
      <c r="S32" s="7"/>
      <c r="T32" s="8">
        <f t="shared" si="0"/>
        <v>0</v>
      </c>
    </row>
    <row r="33" spans="1:20" x14ac:dyDescent="0.3">
      <c r="A33">
        <v>28</v>
      </c>
      <c r="E33" s="3" t="s">
        <v>2</v>
      </c>
      <c r="F33" s="9" t="str">
        <f>VLOOKUP(Tableau2568[[#This Row],[PLACE QUIMPER]],PointsClassement[],2,FALSE)</f>
        <v xml:space="preserve"> </v>
      </c>
      <c r="G33" s="5" t="s">
        <v>2</v>
      </c>
      <c r="H33" s="9" t="str">
        <f>VLOOKUP(Tableau2568[[#This Row],[PLACE RIEC]],PointsClassement[],2,FALSE)</f>
        <v xml:space="preserve"> </v>
      </c>
      <c r="I33" s="5" t="s">
        <v>2</v>
      </c>
      <c r="J33" s="9" t="str">
        <f>VLOOKUP(Tableau2568[[#This Row],[PLACE QUIMPERLE]],PointsClassement[],2,FALSE)</f>
        <v xml:space="preserve"> </v>
      </c>
      <c r="K33" s="5" t="s">
        <v>2</v>
      </c>
      <c r="L33" s="9" t="str">
        <f>VLOOKUP(Tableau2568[[#This Row],[PLACE ERGUE]],PointsClassement[],2,FALSE)</f>
        <v xml:space="preserve"> </v>
      </c>
      <c r="M33" s="5" t="s">
        <v>2</v>
      </c>
      <c r="N33" s="9" t="str">
        <f>VLOOKUP(Tableau2568[[#This Row],[PLACE TREGUNC]],PointsClassement[],2,FALSE)</f>
        <v xml:space="preserve"> </v>
      </c>
      <c r="O33" s="5" t="s">
        <v>2</v>
      </c>
      <c r="P33" s="9" t="str">
        <f>VLOOKUP(Tableau2568[[#This Row],[PLACE SCAER]],PointsClassement[],2,FALSE)</f>
        <v xml:space="preserve"> </v>
      </c>
      <c r="Q33" s="5" t="s">
        <v>2</v>
      </c>
      <c r="R33" s="9" t="str">
        <f>VLOOKUP(Tableau2568[[#This Row],[PLACE GOUEZEC]],PointsClassement[],2,FALSE)</f>
        <v xml:space="preserve"> </v>
      </c>
      <c r="S33" s="7"/>
      <c r="T33" s="8">
        <f t="shared" si="0"/>
        <v>0</v>
      </c>
    </row>
    <row r="34" spans="1:20" x14ac:dyDescent="0.3">
      <c r="A34">
        <v>29</v>
      </c>
      <c r="E34" s="3" t="s">
        <v>2</v>
      </c>
      <c r="F34" s="9" t="str">
        <f>VLOOKUP(Tableau2568[[#This Row],[PLACE QUIMPER]],PointsClassement[],2,FALSE)</f>
        <v xml:space="preserve"> </v>
      </c>
      <c r="G34" s="5" t="s">
        <v>2</v>
      </c>
      <c r="H34" s="9" t="str">
        <f>VLOOKUP(Tableau2568[[#This Row],[PLACE RIEC]],PointsClassement[],2,FALSE)</f>
        <v xml:space="preserve"> </v>
      </c>
      <c r="I34" s="5" t="s">
        <v>2</v>
      </c>
      <c r="J34" s="9" t="str">
        <f>VLOOKUP(Tableau2568[[#This Row],[PLACE QUIMPERLE]],PointsClassement[],2,FALSE)</f>
        <v xml:space="preserve"> </v>
      </c>
      <c r="K34" s="5" t="s">
        <v>2</v>
      </c>
      <c r="L34" s="9" t="str">
        <f>VLOOKUP(Tableau2568[[#This Row],[PLACE ERGUE]],PointsClassement[],2,FALSE)</f>
        <v xml:space="preserve"> </v>
      </c>
      <c r="M34" s="5" t="s">
        <v>2</v>
      </c>
      <c r="N34" s="9" t="str">
        <f>VLOOKUP(Tableau2568[[#This Row],[PLACE TREGUNC]],PointsClassement[],2,FALSE)</f>
        <v xml:space="preserve"> </v>
      </c>
      <c r="O34" s="5" t="s">
        <v>2</v>
      </c>
      <c r="P34" s="9" t="str">
        <f>VLOOKUP(Tableau2568[[#This Row],[PLACE SCAER]],PointsClassement[],2,FALSE)</f>
        <v xml:space="preserve"> </v>
      </c>
      <c r="Q34" s="5" t="s">
        <v>2</v>
      </c>
      <c r="R34" s="9" t="str">
        <f>VLOOKUP(Tableau2568[[#This Row],[PLACE GOUEZEC]],PointsClassement[],2,FALSE)</f>
        <v xml:space="preserve"> </v>
      </c>
      <c r="S34" s="7"/>
      <c r="T34" s="8">
        <f t="shared" si="0"/>
        <v>0</v>
      </c>
    </row>
    <row r="35" spans="1:20" x14ac:dyDescent="0.3">
      <c r="A35">
        <v>30</v>
      </c>
      <c r="E35" s="3" t="s">
        <v>2</v>
      </c>
      <c r="F35" s="9" t="str">
        <f>VLOOKUP(Tableau2568[[#This Row],[PLACE QUIMPER]],PointsClassement[],2,FALSE)</f>
        <v xml:space="preserve"> </v>
      </c>
      <c r="G35" s="5" t="s">
        <v>2</v>
      </c>
      <c r="H35" s="9" t="str">
        <f>VLOOKUP(Tableau2568[[#This Row],[PLACE RIEC]],PointsClassement[],2,FALSE)</f>
        <v xml:space="preserve"> </v>
      </c>
      <c r="I35" s="5" t="s">
        <v>2</v>
      </c>
      <c r="J35" s="9" t="str">
        <f>VLOOKUP(Tableau2568[[#This Row],[PLACE QUIMPERLE]],PointsClassement[],2,FALSE)</f>
        <v xml:space="preserve"> </v>
      </c>
      <c r="K35" s="5" t="s">
        <v>2</v>
      </c>
      <c r="L35" s="9" t="str">
        <f>VLOOKUP(Tableau2568[[#This Row],[PLACE ERGUE]],PointsClassement[],2,FALSE)</f>
        <v xml:space="preserve"> </v>
      </c>
      <c r="M35" s="5" t="s">
        <v>2</v>
      </c>
      <c r="N35" s="9" t="str">
        <f>VLOOKUP(Tableau2568[[#This Row],[PLACE TREGUNC]],PointsClassement[],2,FALSE)</f>
        <v xml:space="preserve"> </v>
      </c>
      <c r="O35" s="5" t="s">
        <v>2</v>
      </c>
      <c r="P35" s="9" t="str">
        <f>VLOOKUP(Tableau2568[[#This Row],[PLACE SCAER]],PointsClassement[],2,FALSE)</f>
        <v xml:space="preserve"> </v>
      </c>
      <c r="Q35" s="5" t="s">
        <v>2</v>
      </c>
      <c r="R35" s="9" t="str">
        <f>VLOOKUP(Tableau2568[[#This Row],[PLACE GOUEZEC]],PointsClassement[],2,FALSE)</f>
        <v xml:space="preserve"> </v>
      </c>
      <c r="S35" s="7"/>
      <c r="T35" s="8">
        <f t="shared" si="0"/>
        <v>0</v>
      </c>
    </row>
    <row r="36" spans="1:20" x14ac:dyDescent="0.3">
      <c r="A36">
        <v>31</v>
      </c>
      <c r="E36" s="3" t="s">
        <v>2</v>
      </c>
      <c r="F36" s="9" t="str">
        <f>VLOOKUP(Tableau2568[[#This Row],[PLACE QUIMPER]],PointsClassement[],2,FALSE)</f>
        <v xml:space="preserve"> </v>
      </c>
      <c r="G36" s="5" t="s">
        <v>2</v>
      </c>
      <c r="H36" s="9" t="str">
        <f>VLOOKUP(Tableau2568[[#This Row],[PLACE RIEC]],PointsClassement[],2,FALSE)</f>
        <v xml:space="preserve"> </v>
      </c>
      <c r="I36" s="5" t="s">
        <v>2</v>
      </c>
      <c r="J36" s="9" t="str">
        <f>VLOOKUP(Tableau2568[[#This Row],[PLACE QUIMPERLE]],PointsClassement[],2,FALSE)</f>
        <v xml:space="preserve"> </v>
      </c>
      <c r="K36" s="5" t="s">
        <v>2</v>
      </c>
      <c r="L36" s="9" t="str">
        <f>VLOOKUP(Tableau2568[[#This Row],[PLACE ERGUE]],PointsClassement[],2,FALSE)</f>
        <v xml:space="preserve"> </v>
      </c>
      <c r="M36" s="5" t="s">
        <v>2</v>
      </c>
      <c r="N36" s="9" t="str">
        <f>VLOOKUP(Tableau2568[[#This Row],[PLACE TREGUNC]],PointsClassement[],2,FALSE)</f>
        <v xml:space="preserve"> </v>
      </c>
      <c r="O36" s="5" t="s">
        <v>2</v>
      </c>
      <c r="P36" s="9" t="str">
        <f>VLOOKUP(Tableau2568[[#This Row],[PLACE SCAER]],PointsClassement[],2,FALSE)</f>
        <v xml:space="preserve"> </v>
      </c>
      <c r="Q36" s="5" t="s">
        <v>2</v>
      </c>
      <c r="R36" s="9" t="str">
        <f>VLOOKUP(Tableau2568[[#This Row],[PLACE GOUEZEC]],PointsClassement[],2,FALSE)</f>
        <v xml:space="preserve"> </v>
      </c>
      <c r="S36" s="7"/>
      <c r="T36" s="8">
        <f t="shared" si="0"/>
        <v>0</v>
      </c>
    </row>
    <row r="37" spans="1:20" x14ac:dyDescent="0.3">
      <c r="A37">
        <v>32</v>
      </c>
      <c r="E37" s="3" t="s">
        <v>2</v>
      </c>
      <c r="F37" s="9" t="str">
        <f>VLOOKUP(Tableau2568[[#This Row],[PLACE QUIMPER]],PointsClassement[],2,FALSE)</f>
        <v xml:space="preserve"> </v>
      </c>
      <c r="G37" s="5" t="s">
        <v>2</v>
      </c>
      <c r="H37" s="9" t="str">
        <f>VLOOKUP(Tableau2568[[#This Row],[PLACE RIEC]],PointsClassement[],2,FALSE)</f>
        <v xml:space="preserve"> </v>
      </c>
      <c r="I37" s="5" t="s">
        <v>2</v>
      </c>
      <c r="J37" s="9" t="str">
        <f>VLOOKUP(Tableau2568[[#This Row],[PLACE QUIMPERLE]],PointsClassement[],2,FALSE)</f>
        <v xml:space="preserve"> </v>
      </c>
      <c r="K37" s="5" t="s">
        <v>2</v>
      </c>
      <c r="L37" s="9" t="str">
        <f>VLOOKUP(Tableau2568[[#This Row],[PLACE ERGUE]],PointsClassement[],2,FALSE)</f>
        <v xml:space="preserve"> </v>
      </c>
      <c r="M37" s="5" t="s">
        <v>2</v>
      </c>
      <c r="N37" s="9" t="str">
        <f>VLOOKUP(Tableau2568[[#This Row],[PLACE TREGUNC]],PointsClassement[],2,FALSE)</f>
        <v xml:space="preserve"> </v>
      </c>
      <c r="O37" s="5" t="s">
        <v>2</v>
      </c>
      <c r="P37" s="9" t="str">
        <f>VLOOKUP(Tableau2568[[#This Row],[PLACE SCAER]],PointsClassement[],2,FALSE)</f>
        <v xml:space="preserve"> </v>
      </c>
      <c r="Q37" s="5" t="s">
        <v>2</v>
      </c>
      <c r="R37" s="9" t="str">
        <f>VLOOKUP(Tableau2568[[#This Row],[PLACE GOUEZEC]],PointsClassement[],2,FALSE)</f>
        <v xml:space="preserve"> </v>
      </c>
      <c r="S37" s="7"/>
      <c r="T37" s="8">
        <f t="shared" si="0"/>
        <v>0</v>
      </c>
    </row>
    <row r="38" spans="1:20" x14ac:dyDescent="0.3">
      <c r="A38">
        <v>33</v>
      </c>
      <c r="E38" s="3" t="s">
        <v>2</v>
      </c>
      <c r="F38" s="9" t="str">
        <f>VLOOKUP(Tableau2568[[#This Row],[PLACE QUIMPER]],PointsClassement[],2,FALSE)</f>
        <v xml:space="preserve"> </v>
      </c>
      <c r="G38" s="5" t="s">
        <v>2</v>
      </c>
      <c r="H38" s="9" t="str">
        <f>VLOOKUP(Tableau2568[[#This Row],[PLACE RIEC]],PointsClassement[],2,FALSE)</f>
        <v xml:space="preserve"> </v>
      </c>
      <c r="I38" s="5" t="s">
        <v>2</v>
      </c>
      <c r="J38" s="9" t="str">
        <f>VLOOKUP(Tableau2568[[#This Row],[PLACE QUIMPERLE]],PointsClassement[],2,FALSE)</f>
        <v xml:space="preserve"> </v>
      </c>
      <c r="K38" s="5" t="s">
        <v>2</v>
      </c>
      <c r="L38" s="9" t="str">
        <f>VLOOKUP(Tableau2568[[#This Row],[PLACE ERGUE]],PointsClassement[],2,FALSE)</f>
        <v xml:space="preserve"> </v>
      </c>
      <c r="M38" s="5" t="s">
        <v>2</v>
      </c>
      <c r="N38" s="9" t="str">
        <f>VLOOKUP(Tableau2568[[#This Row],[PLACE TREGUNC]],PointsClassement[],2,FALSE)</f>
        <v xml:space="preserve"> </v>
      </c>
      <c r="O38" s="5" t="s">
        <v>2</v>
      </c>
      <c r="P38" s="9" t="str">
        <f>VLOOKUP(Tableau2568[[#This Row],[PLACE SCAER]],PointsClassement[],2,FALSE)</f>
        <v xml:space="preserve"> </v>
      </c>
      <c r="Q38" s="5" t="s">
        <v>2</v>
      </c>
      <c r="R38" s="9" t="str">
        <f>VLOOKUP(Tableau2568[[#This Row],[PLACE GOUEZEC]],PointsClassement[],2,FALSE)</f>
        <v xml:space="preserve"> </v>
      </c>
      <c r="S38" s="7"/>
      <c r="T38" s="8">
        <f t="shared" ref="T38:T69" si="1">SUM(F38,H38,J38,L38,N38,P38,R38,S38)</f>
        <v>0</v>
      </c>
    </row>
    <row r="39" spans="1:20" x14ac:dyDescent="0.3">
      <c r="A39">
        <v>34</v>
      </c>
      <c r="E39" s="3" t="s">
        <v>2</v>
      </c>
      <c r="F39" s="9" t="str">
        <f>VLOOKUP(Tableau2568[[#This Row],[PLACE QUIMPER]],PointsClassement[],2,FALSE)</f>
        <v xml:space="preserve"> </v>
      </c>
      <c r="G39" s="5" t="s">
        <v>2</v>
      </c>
      <c r="H39" s="9" t="str">
        <f>VLOOKUP(Tableau2568[[#This Row],[PLACE RIEC]],PointsClassement[],2,FALSE)</f>
        <v xml:space="preserve"> </v>
      </c>
      <c r="I39" s="5" t="s">
        <v>2</v>
      </c>
      <c r="J39" s="9" t="str">
        <f>VLOOKUP(Tableau2568[[#This Row],[PLACE QUIMPERLE]],PointsClassement[],2,FALSE)</f>
        <v xml:space="preserve"> </v>
      </c>
      <c r="K39" s="5" t="s">
        <v>2</v>
      </c>
      <c r="L39" s="9" t="str">
        <f>VLOOKUP(Tableau2568[[#This Row],[PLACE ERGUE]],PointsClassement[],2,FALSE)</f>
        <v xml:space="preserve"> </v>
      </c>
      <c r="M39" s="5" t="s">
        <v>2</v>
      </c>
      <c r="N39" s="9" t="str">
        <f>VLOOKUP(Tableau2568[[#This Row],[PLACE TREGUNC]],PointsClassement[],2,FALSE)</f>
        <v xml:space="preserve"> </v>
      </c>
      <c r="O39" s="5" t="s">
        <v>2</v>
      </c>
      <c r="P39" s="9" t="str">
        <f>VLOOKUP(Tableau2568[[#This Row],[PLACE SCAER]],PointsClassement[],2,FALSE)</f>
        <v xml:space="preserve"> </v>
      </c>
      <c r="Q39" s="5" t="s">
        <v>2</v>
      </c>
      <c r="R39" s="9" t="str">
        <f>VLOOKUP(Tableau2568[[#This Row],[PLACE GOUEZEC]],PointsClassement[],2,FALSE)</f>
        <v xml:space="preserve"> </v>
      </c>
      <c r="S39" s="7"/>
      <c r="T39" s="8">
        <f t="shared" si="1"/>
        <v>0</v>
      </c>
    </row>
    <row r="40" spans="1:20" x14ac:dyDescent="0.3">
      <c r="A40">
        <v>35</v>
      </c>
      <c r="E40" s="3" t="s">
        <v>2</v>
      </c>
      <c r="F40" s="9" t="str">
        <f>VLOOKUP(Tableau2568[[#This Row],[PLACE QUIMPER]],PointsClassement[],2,FALSE)</f>
        <v xml:space="preserve"> </v>
      </c>
      <c r="G40" s="5" t="s">
        <v>2</v>
      </c>
      <c r="H40" s="9" t="str">
        <f>VLOOKUP(Tableau2568[[#This Row],[PLACE RIEC]],PointsClassement[],2,FALSE)</f>
        <v xml:space="preserve"> </v>
      </c>
      <c r="I40" s="5" t="s">
        <v>2</v>
      </c>
      <c r="J40" s="9" t="str">
        <f>VLOOKUP(Tableau2568[[#This Row],[PLACE QUIMPERLE]],PointsClassement[],2,FALSE)</f>
        <v xml:space="preserve"> </v>
      </c>
      <c r="K40" s="5" t="s">
        <v>2</v>
      </c>
      <c r="L40" s="9" t="str">
        <f>VLOOKUP(Tableau2568[[#This Row],[PLACE ERGUE]],PointsClassement[],2,FALSE)</f>
        <v xml:space="preserve"> </v>
      </c>
      <c r="M40" s="5" t="s">
        <v>2</v>
      </c>
      <c r="N40" s="9" t="str">
        <f>VLOOKUP(Tableau2568[[#This Row],[PLACE TREGUNC]],PointsClassement[],2,FALSE)</f>
        <v xml:space="preserve"> </v>
      </c>
      <c r="O40" s="5" t="s">
        <v>2</v>
      </c>
      <c r="P40" s="9" t="str">
        <f>VLOOKUP(Tableau2568[[#This Row],[PLACE SCAER]],PointsClassement[],2,FALSE)</f>
        <v xml:space="preserve"> </v>
      </c>
      <c r="Q40" s="5" t="s">
        <v>2</v>
      </c>
      <c r="R40" s="9" t="str">
        <f>VLOOKUP(Tableau2568[[#This Row],[PLACE GOUEZEC]],PointsClassement[],2,FALSE)</f>
        <v xml:space="preserve"> </v>
      </c>
      <c r="S40" s="7"/>
      <c r="T40" s="8">
        <f t="shared" si="1"/>
        <v>0</v>
      </c>
    </row>
    <row r="41" spans="1:20" x14ac:dyDescent="0.3">
      <c r="A41">
        <v>36</v>
      </c>
      <c r="E41" s="3" t="s">
        <v>2</v>
      </c>
      <c r="F41" s="9" t="str">
        <f>VLOOKUP(Tableau2568[[#This Row],[PLACE QUIMPER]],PointsClassement[],2,FALSE)</f>
        <v xml:space="preserve"> </v>
      </c>
      <c r="G41" s="5" t="s">
        <v>2</v>
      </c>
      <c r="H41" s="9" t="str">
        <f>VLOOKUP(Tableau2568[[#This Row],[PLACE RIEC]],PointsClassement[],2,FALSE)</f>
        <v xml:space="preserve"> </v>
      </c>
      <c r="I41" s="5" t="s">
        <v>2</v>
      </c>
      <c r="J41" s="9" t="str">
        <f>VLOOKUP(Tableau2568[[#This Row],[PLACE QUIMPERLE]],PointsClassement[],2,FALSE)</f>
        <v xml:space="preserve"> </v>
      </c>
      <c r="K41" s="5" t="s">
        <v>2</v>
      </c>
      <c r="L41" s="9" t="str">
        <f>VLOOKUP(Tableau2568[[#This Row],[PLACE ERGUE]],PointsClassement[],2,FALSE)</f>
        <v xml:space="preserve"> </v>
      </c>
      <c r="M41" s="5" t="s">
        <v>2</v>
      </c>
      <c r="N41" s="9" t="str">
        <f>VLOOKUP(Tableau2568[[#This Row],[PLACE TREGUNC]],PointsClassement[],2,FALSE)</f>
        <v xml:space="preserve"> </v>
      </c>
      <c r="O41" s="5" t="s">
        <v>2</v>
      </c>
      <c r="P41" s="9" t="str">
        <f>VLOOKUP(Tableau2568[[#This Row],[PLACE SCAER]],PointsClassement[],2,FALSE)</f>
        <v xml:space="preserve"> </v>
      </c>
      <c r="Q41" s="5" t="s">
        <v>2</v>
      </c>
      <c r="R41" s="9" t="str">
        <f>VLOOKUP(Tableau2568[[#This Row],[PLACE GOUEZEC]],PointsClassement[],2,FALSE)</f>
        <v xml:space="preserve"> </v>
      </c>
      <c r="S41" s="7"/>
      <c r="T41" s="8">
        <f t="shared" si="1"/>
        <v>0</v>
      </c>
    </row>
    <row r="42" spans="1:20" x14ac:dyDescent="0.3">
      <c r="A42">
        <v>37</v>
      </c>
      <c r="E42" s="3" t="s">
        <v>2</v>
      </c>
      <c r="F42" s="9" t="str">
        <f>VLOOKUP(Tableau2568[[#This Row],[PLACE QUIMPER]],PointsClassement[],2,FALSE)</f>
        <v xml:space="preserve"> </v>
      </c>
      <c r="G42" s="5" t="s">
        <v>2</v>
      </c>
      <c r="H42" s="9" t="str">
        <f>VLOOKUP(Tableau2568[[#This Row],[PLACE RIEC]],PointsClassement[],2,FALSE)</f>
        <v xml:space="preserve"> </v>
      </c>
      <c r="I42" s="5" t="s">
        <v>2</v>
      </c>
      <c r="J42" s="9" t="str">
        <f>VLOOKUP(Tableau2568[[#This Row],[PLACE QUIMPERLE]],PointsClassement[],2,FALSE)</f>
        <v xml:space="preserve"> </v>
      </c>
      <c r="K42" s="5" t="s">
        <v>2</v>
      </c>
      <c r="L42" s="9" t="str">
        <f>VLOOKUP(Tableau2568[[#This Row],[PLACE ERGUE]],PointsClassement[],2,FALSE)</f>
        <v xml:space="preserve"> </v>
      </c>
      <c r="M42" s="5" t="s">
        <v>2</v>
      </c>
      <c r="N42" s="9" t="str">
        <f>VLOOKUP(Tableau2568[[#This Row],[PLACE TREGUNC]],PointsClassement[],2,FALSE)</f>
        <v xml:space="preserve"> </v>
      </c>
      <c r="O42" s="5" t="s">
        <v>2</v>
      </c>
      <c r="P42" s="9" t="str">
        <f>VLOOKUP(Tableau2568[[#This Row],[PLACE SCAER]],PointsClassement[],2,FALSE)</f>
        <v xml:space="preserve"> </v>
      </c>
      <c r="Q42" s="5" t="s">
        <v>2</v>
      </c>
      <c r="R42" s="9" t="str">
        <f>VLOOKUP(Tableau2568[[#This Row],[PLACE GOUEZEC]],PointsClassement[],2,FALSE)</f>
        <v xml:space="preserve"> </v>
      </c>
      <c r="S42" s="7"/>
      <c r="T42" s="8">
        <f t="shared" si="1"/>
        <v>0</v>
      </c>
    </row>
    <row r="43" spans="1:20" x14ac:dyDescent="0.3">
      <c r="A43">
        <v>38</v>
      </c>
      <c r="E43" s="3" t="s">
        <v>2</v>
      </c>
      <c r="F43" s="9" t="str">
        <f>VLOOKUP(Tableau2568[[#This Row],[PLACE QUIMPER]],PointsClassement[],2,FALSE)</f>
        <v xml:space="preserve"> </v>
      </c>
      <c r="G43" s="5" t="s">
        <v>2</v>
      </c>
      <c r="H43" s="9" t="str">
        <f>VLOOKUP(Tableau2568[[#This Row],[PLACE RIEC]],PointsClassement[],2,FALSE)</f>
        <v xml:space="preserve"> </v>
      </c>
      <c r="I43" s="5" t="s">
        <v>2</v>
      </c>
      <c r="J43" s="9" t="str">
        <f>VLOOKUP(Tableau2568[[#This Row],[PLACE QUIMPERLE]],PointsClassement[],2,FALSE)</f>
        <v xml:space="preserve"> </v>
      </c>
      <c r="K43" s="5" t="s">
        <v>2</v>
      </c>
      <c r="L43" s="9" t="str">
        <f>VLOOKUP(Tableau2568[[#This Row],[PLACE ERGUE]],PointsClassement[],2,FALSE)</f>
        <v xml:space="preserve"> </v>
      </c>
      <c r="M43" s="5" t="s">
        <v>2</v>
      </c>
      <c r="N43" s="9" t="str">
        <f>VLOOKUP(Tableau2568[[#This Row],[PLACE TREGUNC]],PointsClassement[],2,FALSE)</f>
        <v xml:space="preserve"> </v>
      </c>
      <c r="O43" s="5" t="s">
        <v>2</v>
      </c>
      <c r="P43" s="9" t="str">
        <f>VLOOKUP(Tableau2568[[#This Row],[PLACE SCAER]],PointsClassement[],2,FALSE)</f>
        <v xml:space="preserve"> </v>
      </c>
      <c r="Q43" s="5" t="s">
        <v>2</v>
      </c>
      <c r="R43" s="9" t="str">
        <f>VLOOKUP(Tableau2568[[#This Row],[PLACE GOUEZEC]],PointsClassement[],2,FALSE)</f>
        <v xml:space="preserve"> </v>
      </c>
      <c r="S43" s="7"/>
      <c r="T43" s="8">
        <f t="shared" si="1"/>
        <v>0</v>
      </c>
    </row>
    <row r="44" spans="1:20" x14ac:dyDescent="0.3">
      <c r="A44">
        <v>39</v>
      </c>
      <c r="E44" s="3" t="s">
        <v>2</v>
      </c>
      <c r="F44" s="9" t="str">
        <f>VLOOKUP(Tableau2568[[#This Row],[PLACE QUIMPER]],PointsClassement[],2,FALSE)</f>
        <v xml:space="preserve"> </v>
      </c>
      <c r="G44" s="5" t="s">
        <v>2</v>
      </c>
      <c r="H44" s="9" t="str">
        <f>VLOOKUP(Tableau2568[[#This Row],[PLACE RIEC]],PointsClassement[],2,FALSE)</f>
        <v xml:space="preserve"> </v>
      </c>
      <c r="I44" s="5" t="s">
        <v>2</v>
      </c>
      <c r="J44" s="9" t="str">
        <f>VLOOKUP(Tableau2568[[#This Row],[PLACE QUIMPERLE]],PointsClassement[],2,FALSE)</f>
        <v xml:space="preserve"> </v>
      </c>
      <c r="K44" s="5" t="s">
        <v>2</v>
      </c>
      <c r="L44" s="9" t="str">
        <f>VLOOKUP(Tableau2568[[#This Row],[PLACE ERGUE]],PointsClassement[],2,FALSE)</f>
        <v xml:space="preserve"> </v>
      </c>
      <c r="M44" s="5" t="s">
        <v>2</v>
      </c>
      <c r="N44" s="9" t="str">
        <f>VLOOKUP(Tableau2568[[#This Row],[PLACE TREGUNC]],PointsClassement[],2,FALSE)</f>
        <v xml:space="preserve"> </v>
      </c>
      <c r="O44" s="5" t="s">
        <v>2</v>
      </c>
      <c r="P44" s="9" t="str">
        <f>VLOOKUP(Tableau2568[[#This Row],[PLACE SCAER]],PointsClassement[],2,FALSE)</f>
        <v xml:space="preserve"> </v>
      </c>
      <c r="Q44" s="5" t="s">
        <v>2</v>
      </c>
      <c r="R44" s="9" t="str">
        <f>VLOOKUP(Tableau2568[[#This Row],[PLACE GOUEZEC]],PointsClassement[],2,FALSE)</f>
        <v xml:space="preserve"> </v>
      </c>
      <c r="S44" s="7"/>
      <c r="T44" s="8">
        <f t="shared" si="1"/>
        <v>0</v>
      </c>
    </row>
    <row r="45" spans="1:20" x14ac:dyDescent="0.3">
      <c r="A45">
        <v>40</v>
      </c>
      <c r="E45" s="3" t="s">
        <v>2</v>
      </c>
      <c r="F45" s="9" t="str">
        <f>VLOOKUP(Tableau2568[[#This Row],[PLACE QUIMPER]],PointsClassement[],2,FALSE)</f>
        <v xml:space="preserve"> </v>
      </c>
      <c r="G45" s="5" t="s">
        <v>2</v>
      </c>
      <c r="H45" s="9" t="str">
        <f>VLOOKUP(Tableau2568[[#This Row],[PLACE RIEC]],PointsClassement[],2,FALSE)</f>
        <v xml:space="preserve"> </v>
      </c>
      <c r="I45" s="5" t="s">
        <v>2</v>
      </c>
      <c r="J45" s="9" t="str">
        <f>VLOOKUP(Tableau2568[[#This Row],[PLACE QUIMPERLE]],PointsClassement[],2,FALSE)</f>
        <v xml:space="preserve"> </v>
      </c>
      <c r="K45" s="5" t="s">
        <v>2</v>
      </c>
      <c r="L45" s="9" t="str">
        <f>VLOOKUP(Tableau2568[[#This Row],[PLACE ERGUE]],PointsClassement[],2,FALSE)</f>
        <v xml:space="preserve"> </v>
      </c>
      <c r="M45" s="5" t="s">
        <v>2</v>
      </c>
      <c r="N45" s="9" t="str">
        <f>VLOOKUP(Tableau2568[[#This Row],[PLACE TREGUNC]],PointsClassement[],2,FALSE)</f>
        <v xml:space="preserve"> </v>
      </c>
      <c r="O45" s="5" t="s">
        <v>2</v>
      </c>
      <c r="P45" s="9" t="str">
        <f>VLOOKUP(Tableau2568[[#This Row],[PLACE SCAER]],PointsClassement[],2,FALSE)</f>
        <v xml:space="preserve"> </v>
      </c>
      <c r="Q45" s="5" t="s">
        <v>2</v>
      </c>
      <c r="R45" s="9" t="str">
        <f>VLOOKUP(Tableau2568[[#This Row],[PLACE GOUEZEC]],PointsClassement[],2,FALSE)</f>
        <v xml:space="preserve"> </v>
      </c>
      <c r="S45" s="7"/>
      <c r="T45" s="8">
        <f t="shared" si="1"/>
        <v>0</v>
      </c>
    </row>
    <row r="46" spans="1:20" x14ac:dyDescent="0.3">
      <c r="A46">
        <v>41</v>
      </c>
      <c r="E46" s="3" t="s">
        <v>2</v>
      </c>
      <c r="F46" s="9" t="str">
        <f>VLOOKUP(Tableau2568[[#This Row],[PLACE QUIMPER]],PointsClassement[],2,FALSE)</f>
        <v xml:space="preserve"> </v>
      </c>
      <c r="G46" s="5" t="s">
        <v>2</v>
      </c>
      <c r="H46" s="9" t="str">
        <f>VLOOKUP(Tableau2568[[#This Row],[PLACE RIEC]],PointsClassement[],2,FALSE)</f>
        <v xml:space="preserve"> </v>
      </c>
      <c r="I46" s="5" t="s">
        <v>2</v>
      </c>
      <c r="J46" s="9" t="str">
        <f>VLOOKUP(Tableau2568[[#This Row],[PLACE QUIMPERLE]],PointsClassement[],2,FALSE)</f>
        <v xml:space="preserve"> </v>
      </c>
      <c r="K46" s="5" t="s">
        <v>2</v>
      </c>
      <c r="L46" s="9" t="str">
        <f>VLOOKUP(Tableau2568[[#This Row],[PLACE ERGUE]],PointsClassement[],2,FALSE)</f>
        <v xml:space="preserve"> </v>
      </c>
      <c r="M46" s="5" t="s">
        <v>2</v>
      </c>
      <c r="N46" s="9" t="str">
        <f>VLOOKUP(Tableau2568[[#This Row],[PLACE TREGUNC]],PointsClassement[],2,FALSE)</f>
        <v xml:space="preserve"> </v>
      </c>
      <c r="O46" s="5" t="s">
        <v>2</v>
      </c>
      <c r="P46" s="9" t="str">
        <f>VLOOKUP(Tableau2568[[#This Row],[PLACE SCAER]],PointsClassement[],2,FALSE)</f>
        <v xml:space="preserve"> </v>
      </c>
      <c r="Q46" s="5" t="s">
        <v>2</v>
      </c>
      <c r="R46" s="9" t="str">
        <f>VLOOKUP(Tableau2568[[#This Row],[PLACE GOUEZEC]],PointsClassement[],2,FALSE)</f>
        <v xml:space="preserve"> </v>
      </c>
      <c r="S46" s="7"/>
      <c r="T46" s="8">
        <f t="shared" si="1"/>
        <v>0</v>
      </c>
    </row>
    <row r="47" spans="1:20" x14ac:dyDescent="0.3">
      <c r="A47">
        <v>42</v>
      </c>
      <c r="E47" s="3" t="s">
        <v>2</v>
      </c>
      <c r="F47" s="9" t="str">
        <f>VLOOKUP(Tableau2568[[#This Row],[PLACE QUIMPER]],PointsClassement[],2,FALSE)</f>
        <v xml:space="preserve"> </v>
      </c>
      <c r="G47" s="5" t="s">
        <v>2</v>
      </c>
      <c r="H47" s="9" t="str">
        <f>VLOOKUP(Tableau2568[[#This Row],[PLACE RIEC]],PointsClassement[],2,FALSE)</f>
        <v xml:space="preserve"> </v>
      </c>
      <c r="I47" s="5" t="s">
        <v>2</v>
      </c>
      <c r="J47" s="9" t="str">
        <f>VLOOKUP(Tableau2568[[#This Row],[PLACE QUIMPERLE]],PointsClassement[],2,FALSE)</f>
        <v xml:space="preserve"> </v>
      </c>
      <c r="K47" s="5" t="s">
        <v>2</v>
      </c>
      <c r="L47" s="9" t="str">
        <f>VLOOKUP(Tableau2568[[#This Row],[PLACE ERGUE]],PointsClassement[],2,FALSE)</f>
        <v xml:space="preserve"> </v>
      </c>
      <c r="M47" s="5" t="s">
        <v>2</v>
      </c>
      <c r="N47" s="9" t="str">
        <f>VLOOKUP(Tableau2568[[#This Row],[PLACE TREGUNC]],PointsClassement[],2,FALSE)</f>
        <v xml:space="preserve"> </v>
      </c>
      <c r="O47" s="5" t="s">
        <v>2</v>
      </c>
      <c r="P47" s="9" t="str">
        <f>VLOOKUP(Tableau2568[[#This Row],[PLACE SCAER]],PointsClassement[],2,FALSE)</f>
        <v xml:space="preserve"> </v>
      </c>
      <c r="Q47" s="5" t="s">
        <v>2</v>
      </c>
      <c r="R47" s="9" t="str">
        <f>VLOOKUP(Tableau2568[[#This Row],[PLACE GOUEZEC]],PointsClassement[],2,FALSE)</f>
        <v xml:space="preserve"> </v>
      </c>
      <c r="S47" s="7"/>
      <c r="T47" s="8">
        <f t="shared" si="1"/>
        <v>0</v>
      </c>
    </row>
    <row r="48" spans="1:20" x14ac:dyDescent="0.3">
      <c r="A48">
        <v>43</v>
      </c>
      <c r="E48" s="3" t="s">
        <v>2</v>
      </c>
      <c r="F48" s="9" t="str">
        <f>VLOOKUP(Tableau2568[[#This Row],[PLACE QUIMPER]],PointsClassement[],2,FALSE)</f>
        <v xml:space="preserve"> </v>
      </c>
      <c r="G48" s="5" t="s">
        <v>2</v>
      </c>
      <c r="H48" s="9" t="str">
        <f>VLOOKUP(Tableau2568[[#This Row],[PLACE RIEC]],PointsClassement[],2,FALSE)</f>
        <v xml:space="preserve"> </v>
      </c>
      <c r="I48" s="5" t="s">
        <v>2</v>
      </c>
      <c r="J48" s="9" t="str">
        <f>VLOOKUP(Tableau2568[[#This Row],[PLACE QUIMPERLE]],PointsClassement[],2,FALSE)</f>
        <v xml:space="preserve"> </v>
      </c>
      <c r="K48" s="5" t="s">
        <v>2</v>
      </c>
      <c r="L48" s="9" t="str">
        <f>VLOOKUP(Tableau2568[[#This Row],[PLACE ERGUE]],PointsClassement[],2,FALSE)</f>
        <v xml:space="preserve"> </v>
      </c>
      <c r="M48" s="5" t="s">
        <v>2</v>
      </c>
      <c r="N48" s="9" t="str">
        <f>VLOOKUP(Tableau2568[[#This Row],[PLACE TREGUNC]],PointsClassement[],2,FALSE)</f>
        <v xml:space="preserve"> </v>
      </c>
      <c r="O48" s="5" t="s">
        <v>2</v>
      </c>
      <c r="P48" s="9" t="str">
        <f>VLOOKUP(Tableau2568[[#This Row],[PLACE SCAER]],PointsClassement[],2,FALSE)</f>
        <v xml:space="preserve"> </v>
      </c>
      <c r="Q48" s="5" t="s">
        <v>2</v>
      </c>
      <c r="R48" s="9" t="str">
        <f>VLOOKUP(Tableau2568[[#This Row],[PLACE GOUEZEC]],PointsClassement[],2,FALSE)</f>
        <v xml:space="preserve"> </v>
      </c>
      <c r="S48" s="7"/>
      <c r="T48" s="8">
        <f t="shared" si="1"/>
        <v>0</v>
      </c>
    </row>
    <row r="49" spans="1:20" x14ac:dyDescent="0.3">
      <c r="A49">
        <v>44</v>
      </c>
      <c r="E49" s="3" t="s">
        <v>2</v>
      </c>
      <c r="F49" s="9" t="str">
        <f>VLOOKUP(Tableau2568[[#This Row],[PLACE QUIMPER]],PointsClassement[],2,FALSE)</f>
        <v xml:space="preserve"> </v>
      </c>
      <c r="G49" s="5" t="s">
        <v>2</v>
      </c>
      <c r="H49" s="9" t="str">
        <f>VLOOKUP(Tableau2568[[#This Row],[PLACE RIEC]],PointsClassement[],2,FALSE)</f>
        <v xml:space="preserve"> </v>
      </c>
      <c r="I49" s="5" t="s">
        <v>2</v>
      </c>
      <c r="J49" s="9" t="str">
        <f>VLOOKUP(Tableau2568[[#This Row],[PLACE QUIMPERLE]],PointsClassement[],2,FALSE)</f>
        <v xml:space="preserve"> </v>
      </c>
      <c r="K49" s="5" t="s">
        <v>2</v>
      </c>
      <c r="L49" s="9" t="str">
        <f>VLOOKUP(Tableau2568[[#This Row],[PLACE ERGUE]],PointsClassement[],2,FALSE)</f>
        <v xml:space="preserve"> </v>
      </c>
      <c r="M49" s="5" t="s">
        <v>2</v>
      </c>
      <c r="N49" s="9" t="str">
        <f>VLOOKUP(Tableau2568[[#This Row],[PLACE TREGUNC]],PointsClassement[],2,FALSE)</f>
        <v xml:space="preserve"> </v>
      </c>
      <c r="O49" s="5" t="s">
        <v>2</v>
      </c>
      <c r="P49" s="9" t="str">
        <f>VLOOKUP(Tableau2568[[#This Row],[PLACE SCAER]],PointsClassement[],2,FALSE)</f>
        <v xml:space="preserve"> </v>
      </c>
      <c r="Q49" s="5" t="s">
        <v>2</v>
      </c>
      <c r="R49" s="9" t="str">
        <f>VLOOKUP(Tableau2568[[#This Row],[PLACE GOUEZEC]],PointsClassement[],2,FALSE)</f>
        <v xml:space="preserve"> </v>
      </c>
      <c r="S49" s="7"/>
      <c r="T49" s="8">
        <f t="shared" si="1"/>
        <v>0</v>
      </c>
    </row>
    <row r="50" spans="1:20" x14ac:dyDescent="0.3">
      <c r="A50">
        <v>45</v>
      </c>
      <c r="E50" s="3" t="s">
        <v>2</v>
      </c>
      <c r="F50" s="9" t="str">
        <f>VLOOKUP(Tableau2568[[#This Row],[PLACE QUIMPER]],PointsClassement[],2,FALSE)</f>
        <v xml:space="preserve"> </v>
      </c>
      <c r="G50" s="5" t="s">
        <v>2</v>
      </c>
      <c r="H50" s="9" t="str">
        <f>VLOOKUP(Tableau2568[[#This Row],[PLACE RIEC]],PointsClassement[],2,FALSE)</f>
        <v xml:space="preserve"> </v>
      </c>
      <c r="I50" s="5" t="s">
        <v>2</v>
      </c>
      <c r="J50" s="9" t="str">
        <f>VLOOKUP(Tableau2568[[#This Row],[PLACE QUIMPERLE]],PointsClassement[],2,FALSE)</f>
        <v xml:space="preserve"> </v>
      </c>
      <c r="K50" s="5" t="s">
        <v>2</v>
      </c>
      <c r="L50" s="9" t="str">
        <f>VLOOKUP(Tableau2568[[#This Row],[PLACE ERGUE]],PointsClassement[],2,FALSE)</f>
        <v xml:space="preserve"> </v>
      </c>
      <c r="M50" s="5" t="s">
        <v>2</v>
      </c>
      <c r="N50" s="9" t="str">
        <f>VLOOKUP(Tableau2568[[#This Row],[PLACE TREGUNC]],PointsClassement[],2,FALSE)</f>
        <v xml:space="preserve"> </v>
      </c>
      <c r="O50" s="5" t="s">
        <v>2</v>
      </c>
      <c r="P50" s="9" t="str">
        <f>VLOOKUP(Tableau2568[[#This Row],[PLACE SCAER]],PointsClassement[],2,FALSE)</f>
        <v xml:space="preserve"> </v>
      </c>
      <c r="Q50" s="5" t="s">
        <v>2</v>
      </c>
      <c r="R50" s="9" t="str">
        <f>VLOOKUP(Tableau2568[[#This Row],[PLACE GOUEZEC]],PointsClassement[],2,FALSE)</f>
        <v xml:space="preserve"> </v>
      </c>
      <c r="S50" s="7"/>
      <c r="T50" s="8">
        <f t="shared" si="1"/>
        <v>0</v>
      </c>
    </row>
    <row r="51" spans="1:20" x14ac:dyDescent="0.3">
      <c r="A51">
        <v>46</v>
      </c>
      <c r="E51" s="3" t="s">
        <v>2</v>
      </c>
      <c r="F51" s="9" t="str">
        <f>VLOOKUP(Tableau2568[[#This Row],[PLACE QUIMPER]],PointsClassement[],2,FALSE)</f>
        <v xml:space="preserve"> </v>
      </c>
      <c r="G51" s="5" t="s">
        <v>2</v>
      </c>
      <c r="H51" s="9" t="str">
        <f>VLOOKUP(Tableau2568[[#This Row],[PLACE RIEC]],PointsClassement[],2,FALSE)</f>
        <v xml:space="preserve"> </v>
      </c>
      <c r="I51" s="5" t="s">
        <v>2</v>
      </c>
      <c r="J51" s="9" t="str">
        <f>VLOOKUP(Tableau2568[[#This Row],[PLACE QUIMPERLE]],PointsClassement[],2,FALSE)</f>
        <v xml:space="preserve"> </v>
      </c>
      <c r="K51" s="5" t="s">
        <v>2</v>
      </c>
      <c r="L51" s="9" t="str">
        <f>VLOOKUP(Tableau2568[[#This Row],[PLACE ERGUE]],PointsClassement[],2,FALSE)</f>
        <v xml:space="preserve"> </v>
      </c>
      <c r="M51" s="5" t="s">
        <v>2</v>
      </c>
      <c r="N51" s="9" t="str">
        <f>VLOOKUP(Tableau2568[[#This Row],[PLACE TREGUNC]],PointsClassement[],2,FALSE)</f>
        <v xml:space="preserve"> </v>
      </c>
      <c r="O51" s="5" t="s">
        <v>2</v>
      </c>
      <c r="P51" s="9" t="str">
        <f>VLOOKUP(Tableau2568[[#This Row],[PLACE SCAER]],PointsClassement[],2,FALSE)</f>
        <v xml:space="preserve"> </v>
      </c>
      <c r="Q51" s="5" t="s">
        <v>2</v>
      </c>
      <c r="R51" s="9" t="str">
        <f>VLOOKUP(Tableau2568[[#This Row],[PLACE GOUEZEC]],PointsClassement[],2,FALSE)</f>
        <v xml:space="preserve"> </v>
      </c>
      <c r="S51" s="7"/>
      <c r="T51" s="8">
        <f t="shared" si="1"/>
        <v>0</v>
      </c>
    </row>
    <row r="52" spans="1:20" x14ac:dyDescent="0.3">
      <c r="A52">
        <v>47</v>
      </c>
      <c r="E52" s="3" t="s">
        <v>2</v>
      </c>
      <c r="F52" s="9" t="str">
        <f>VLOOKUP(Tableau2568[[#This Row],[PLACE QUIMPER]],PointsClassement[],2,FALSE)</f>
        <v xml:space="preserve"> </v>
      </c>
      <c r="G52" s="5" t="s">
        <v>2</v>
      </c>
      <c r="H52" s="9" t="str">
        <f>VLOOKUP(Tableau2568[[#This Row],[PLACE RIEC]],PointsClassement[],2,FALSE)</f>
        <v xml:space="preserve"> </v>
      </c>
      <c r="I52" s="5" t="s">
        <v>2</v>
      </c>
      <c r="J52" s="9" t="str">
        <f>VLOOKUP(Tableau2568[[#This Row],[PLACE QUIMPERLE]],PointsClassement[],2,FALSE)</f>
        <v xml:space="preserve"> </v>
      </c>
      <c r="K52" s="5" t="s">
        <v>2</v>
      </c>
      <c r="L52" s="9" t="str">
        <f>VLOOKUP(Tableau2568[[#This Row],[PLACE ERGUE]],PointsClassement[],2,FALSE)</f>
        <v xml:space="preserve"> </v>
      </c>
      <c r="M52" s="5" t="s">
        <v>2</v>
      </c>
      <c r="N52" s="9" t="str">
        <f>VLOOKUP(Tableau2568[[#This Row],[PLACE TREGUNC]],PointsClassement[],2,FALSE)</f>
        <v xml:space="preserve"> </v>
      </c>
      <c r="O52" s="5" t="s">
        <v>2</v>
      </c>
      <c r="P52" s="9" t="str">
        <f>VLOOKUP(Tableau2568[[#This Row],[PLACE SCAER]],PointsClassement[],2,FALSE)</f>
        <v xml:space="preserve"> </v>
      </c>
      <c r="Q52" s="5" t="s">
        <v>2</v>
      </c>
      <c r="R52" s="9" t="str">
        <f>VLOOKUP(Tableau2568[[#This Row],[PLACE GOUEZEC]],PointsClassement[],2,FALSE)</f>
        <v xml:space="preserve"> </v>
      </c>
      <c r="S52" s="7"/>
      <c r="T52" s="8">
        <f t="shared" si="1"/>
        <v>0</v>
      </c>
    </row>
    <row r="53" spans="1:20" x14ac:dyDescent="0.3">
      <c r="A53">
        <v>48</v>
      </c>
      <c r="E53" s="3" t="s">
        <v>2</v>
      </c>
      <c r="F53" s="9" t="str">
        <f>VLOOKUP(Tableau2568[[#This Row],[PLACE QUIMPER]],PointsClassement[],2,FALSE)</f>
        <v xml:space="preserve"> </v>
      </c>
      <c r="G53" s="5" t="s">
        <v>2</v>
      </c>
      <c r="H53" s="9" t="str">
        <f>VLOOKUP(Tableau2568[[#This Row],[PLACE RIEC]],PointsClassement[],2,FALSE)</f>
        <v xml:space="preserve"> </v>
      </c>
      <c r="I53" s="5" t="s">
        <v>2</v>
      </c>
      <c r="J53" s="9" t="str">
        <f>VLOOKUP(Tableau2568[[#This Row],[PLACE QUIMPERLE]],PointsClassement[],2,FALSE)</f>
        <v xml:space="preserve"> </v>
      </c>
      <c r="K53" s="5" t="s">
        <v>2</v>
      </c>
      <c r="L53" s="9" t="str">
        <f>VLOOKUP(Tableau2568[[#This Row],[PLACE ERGUE]],PointsClassement[],2,FALSE)</f>
        <v xml:space="preserve"> </v>
      </c>
      <c r="M53" s="5" t="s">
        <v>2</v>
      </c>
      <c r="N53" s="9" t="str">
        <f>VLOOKUP(Tableau2568[[#This Row],[PLACE TREGUNC]],PointsClassement[],2,FALSE)</f>
        <v xml:space="preserve"> </v>
      </c>
      <c r="O53" s="5" t="s">
        <v>2</v>
      </c>
      <c r="P53" s="9" t="str">
        <f>VLOOKUP(Tableau2568[[#This Row],[PLACE SCAER]],PointsClassement[],2,FALSE)</f>
        <v xml:space="preserve"> </v>
      </c>
      <c r="Q53" s="5" t="s">
        <v>2</v>
      </c>
      <c r="R53" s="9" t="str">
        <f>VLOOKUP(Tableau2568[[#This Row],[PLACE GOUEZEC]],PointsClassement[],2,FALSE)</f>
        <v xml:space="preserve"> </v>
      </c>
      <c r="S53" s="7"/>
      <c r="T53" s="8">
        <f t="shared" si="1"/>
        <v>0</v>
      </c>
    </row>
    <row r="54" spans="1:20" x14ac:dyDescent="0.3">
      <c r="A54">
        <v>49</v>
      </c>
      <c r="E54" s="3" t="s">
        <v>2</v>
      </c>
      <c r="F54" s="9" t="str">
        <f>VLOOKUP(Tableau2568[[#This Row],[PLACE QUIMPER]],PointsClassement[],2,FALSE)</f>
        <v xml:space="preserve"> </v>
      </c>
      <c r="G54" s="5" t="s">
        <v>2</v>
      </c>
      <c r="H54" s="9" t="str">
        <f>VLOOKUP(Tableau2568[[#This Row],[PLACE RIEC]],PointsClassement[],2,FALSE)</f>
        <v xml:space="preserve"> </v>
      </c>
      <c r="I54" s="5" t="s">
        <v>2</v>
      </c>
      <c r="J54" s="9" t="str">
        <f>VLOOKUP(Tableau2568[[#This Row],[PLACE QUIMPERLE]],PointsClassement[],2,FALSE)</f>
        <v xml:space="preserve"> </v>
      </c>
      <c r="K54" s="5" t="s">
        <v>2</v>
      </c>
      <c r="L54" s="9" t="str">
        <f>VLOOKUP(Tableau2568[[#This Row],[PLACE ERGUE]],PointsClassement[],2,FALSE)</f>
        <v xml:space="preserve"> </v>
      </c>
      <c r="M54" s="5" t="s">
        <v>2</v>
      </c>
      <c r="N54" s="9" t="str">
        <f>VLOOKUP(Tableau2568[[#This Row],[PLACE TREGUNC]],PointsClassement[],2,FALSE)</f>
        <v xml:space="preserve"> </v>
      </c>
      <c r="O54" s="5" t="s">
        <v>2</v>
      </c>
      <c r="P54" s="9" t="str">
        <f>VLOOKUP(Tableau2568[[#This Row],[PLACE SCAER]],PointsClassement[],2,FALSE)</f>
        <v xml:space="preserve"> </v>
      </c>
      <c r="Q54" s="5" t="s">
        <v>2</v>
      </c>
      <c r="R54" s="9" t="str">
        <f>VLOOKUP(Tableau2568[[#This Row],[PLACE GOUEZEC]],PointsClassement[],2,FALSE)</f>
        <v xml:space="preserve"> </v>
      </c>
      <c r="S54" s="7"/>
      <c r="T54" s="8">
        <f t="shared" si="1"/>
        <v>0</v>
      </c>
    </row>
    <row r="55" spans="1:20" x14ac:dyDescent="0.3">
      <c r="A55">
        <v>50</v>
      </c>
      <c r="E55" s="3" t="s">
        <v>2</v>
      </c>
      <c r="F55" s="9" t="str">
        <f>VLOOKUP(Tableau2568[[#This Row],[PLACE QUIMPER]],PointsClassement[],2,FALSE)</f>
        <v xml:space="preserve"> </v>
      </c>
      <c r="G55" s="5" t="s">
        <v>2</v>
      </c>
      <c r="H55" s="9" t="str">
        <f>VLOOKUP(Tableau2568[[#This Row],[PLACE RIEC]],PointsClassement[],2,FALSE)</f>
        <v xml:space="preserve"> </v>
      </c>
      <c r="I55" s="5" t="s">
        <v>2</v>
      </c>
      <c r="J55" s="9" t="str">
        <f>VLOOKUP(Tableau2568[[#This Row],[PLACE QUIMPERLE]],PointsClassement[],2,FALSE)</f>
        <v xml:space="preserve"> </v>
      </c>
      <c r="K55" s="5" t="s">
        <v>2</v>
      </c>
      <c r="L55" s="9" t="str">
        <f>VLOOKUP(Tableau2568[[#This Row],[PLACE ERGUE]],PointsClassement[],2,FALSE)</f>
        <v xml:space="preserve"> </v>
      </c>
      <c r="M55" s="5" t="s">
        <v>2</v>
      </c>
      <c r="N55" s="9" t="str">
        <f>VLOOKUP(Tableau2568[[#This Row],[PLACE TREGUNC]],PointsClassement[],2,FALSE)</f>
        <v xml:space="preserve"> </v>
      </c>
      <c r="O55" s="5" t="s">
        <v>2</v>
      </c>
      <c r="P55" s="9" t="str">
        <f>VLOOKUP(Tableau2568[[#This Row],[PLACE SCAER]],PointsClassement[],2,FALSE)</f>
        <v xml:space="preserve"> </v>
      </c>
      <c r="Q55" s="5" t="s">
        <v>2</v>
      </c>
      <c r="R55" s="9" t="str">
        <f>VLOOKUP(Tableau2568[[#This Row],[PLACE GOUEZEC]],PointsClassement[],2,FALSE)</f>
        <v xml:space="preserve"> </v>
      </c>
      <c r="S55" s="7"/>
      <c r="T55" s="8">
        <f t="shared" si="1"/>
        <v>0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pageSetUpPr fitToPage="1"/>
  </sheetPr>
  <dimension ref="A1:T200"/>
  <sheetViews>
    <sheetView workbookViewId="0">
      <selection activeCell="N63" sqref="N63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34</v>
      </c>
    </row>
    <row r="3" spans="1:20" ht="21" x14ac:dyDescent="0.4">
      <c r="B3" s="2"/>
    </row>
    <row r="4" spans="1:20" x14ac:dyDescent="0.3">
      <c r="E4" s="33" t="s">
        <v>5</v>
      </c>
      <c r="F4" s="33"/>
      <c r="G4" s="33" t="s">
        <v>6</v>
      </c>
      <c r="H4" s="33"/>
      <c r="I4" s="33" t="s">
        <v>7</v>
      </c>
      <c r="J4" s="33"/>
      <c r="K4" s="33" t="s">
        <v>8</v>
      </c>
      <c r="L4" s="33"/>
      <c r="M4" s="33" t="s">
        <v>9</v>
      </c>
      <c r="N4" s="33"/>
      <c r="O4" s="33" t="s">
        <v>10</v>
      </c>
      <c r="P4" s="33"/>
      <c r="Q4" s="33" t="s">
        <v>11</v>
      </c>
      <c r="R4" s="33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203</v>
      </c>
      <c r="C6" t="s">
        <v>204</v>
      </c>
      <c r="D6" t="s">
        <v>205</v>
      </c>
      <c r="E6" s="3">
        <v>2</v>
      </c>
      <c r="F6" s="9">
        <f>VLOOKUP(Tableau2579[[#This Row],[PLACE QUIMPER]],PointsClassement[],2,FALSE)</f>
        <v>95</v>
      </c>
      <c r="G6" s="5">
        <v>2</v>
      </c>
      <c r="H6" s="9">
        <f>VLOOKUP(Tableau2579[[#This Row],[PLACE RIEC]],PointsClassement[],2,FALSE)</f>
        <v>95</v>
      </c>
      <c r="I6" s="5">
        <v>1</v>
      </c>
      <c r="J6" s="9">
        <f>VLOOKUP(Tableau2579[[#This Row],[PLACE QUIMPERLE]],PointsClassement[],2,FALSE)</f>
        <v>100</v>
      </c>
      <c r="K6" s="5">
        <v>1</v>
      </c>
      <c r="L6" s="9">
        <f>VLOOKUP(Tableau2579[[#This Row],[PLACE ERGUE]],PointsClassement[],2,FALSE)</f>
        <v>100</v>
      </c>
      <c r="M6" s="5">
        <v>1</v>
      </c>
      <c r="N6" s="9">
        <f>VLOOKUP(Tableau2579[[#This Row],[PLACE TREGUNC]],PointsClassement[],2,FALSE)</f>
        <v>100</v>
      </c>
      <c r="O6" s="5" t="s">
        <v>2</v>
      </c>
      <c r="P6" s="9" t="str">
        <f>VLOOKUP(Tableau2579[[#This Row],[PLACE SCAER]],PointsClassement[],2,FALSE)</f>
        <v xml:space="preserve"> </v>
      </c>
      <c r="Q6" s="5" t="s">
        <v>2</v>
      </c>
      <c r="R6" s="9" t="str">
        <f>VLOOKUP(Tableau2579[[#This Row],[PLACE GOUEZEC]],PointsClassement[],2,FALSE)</f>
        <v xml:space="preserve"> </v>
      </c>
      <c r="S6" s="7"/>
      <c r="T6" s="8">
        <f t="shared" ref="T6:T37" si="0">SUM(F6,H6,J6,L6,N6,P6,R6,S6)</f>
        <v>490</v>
      </c>
    </row>
    <row r="7" spans="1:20" x14ac:dyDescent="0.3">
      <c r="A7">
        <v>2</v>
      </c>
      <c r="B7" t="s">
        <v>201</v>
      </c>
      <c r="C7" t="s">
        <v>202</v>
      </c>
      <c r="D7" t="s">
        <v>74</v>
      </c>
      <c r="E7" s="3">
        <v>1</v>
      </c>
      <c r="F7" s="9">
        <f>VLOOKUP(Tableau2579[[#This Row],[PLACE QUIMPER]],PointsClassement[],2,FALSE)</f>
        <v>100</v>
      </c>
      <c r="G7" s="5">
        <v>1</v>
      </c>
      <c r="H7" s="9">
        <f>VLOOKUP(Tableau2579[[#This Row],[PLACE RIEC]],PointsClassement[],2,FALSE)</f>
        <v>100</v>
      </c>
      <c r="I7" s="5">
        <v>2</v>
      </c>
      <c r="J7" s="9">
        <f>VLOOKUP(Tableau2579[[#This Row],[PLACE QUIMPERLE]],PointsClassement[],2,FALSE)</f>
        <v>95</v>
      </c>
      <c r="K7" s="5">
        <v>2</v>
      </c>
      <c r="L7" s="9">
        <f>VLOOKUP(Tableau2579[[#This Row],[PLACE ERGUE]],PointsClassement[],2,FALSE)</f>
        <v>95</v>
      </c>
      <c r="M7" s="5">
        <v>2</v>
      </c>
      <c r="N7" s="9">
        <f>VLOOKUP(Tableau2579[[#This Row],[PLACE TREGUNC]],PointsClassement[],2,FALSE)</f>
        <v>95</v>
      </c>
      <c r="O7" s="5" t="s">
        <v>2</v>
      </c>
      <c r="P7" s="9" t="str">
        <f>VLOOKUP(Tableau2579[[#This Row],[PLACE SCAER]],PointsClassement[],2,FALSE)</f>
        <v xml:space="preserve"> </v>
      </c>
      <c r="Q7" s="5" t="s">
        <v>2</v>
      </c>
      <c r="R7" s="9" t="str">
        <f>VLOOKUP(Tableau2579[[#This Row],[PLACE GOUEZEC]],PointsClassement[],2,FALSE)</f>
        <v xml:space="preserve"> </v>
      </c>
      <c r="S7" s="7"/>
      <c r="T7" s="8">
        <f t="shared" si="0"/>
        <v>485</v>
      </c>
    </row>
    <row r="8" spans="1:20" x14ac:dyDescent="0.3">
      <c r="A8">
        <v>3</v>
      </c>
      <c r="B8" t="s">
        <v>206</v>
      </c>
      <c r="C8" t="s">
        <v>180</v>
      </c>
      <c r="D8" t="s">
        <v>205</v>
      </c>
      <c r="E8" s="3">
        <v>3</v>
      </c>
      <c r="F8" s="9">
        <f>VLOOKUP(Tableau2579[[#This Row],[PLACE QUIMPER]],PointsClassement[],2,FALSE)</f>
        <v>90</v>
      </c>
      <c r="G8" s="5">
        <v>3</v>
      </c>
      <c r="H8" s="9">
        <f>VLOOKUP(Tableau2579[[#This Row],[PLACE RIEC]],PointsClassement[],2,FALSE)</f>
        <v>90</v>
      </c>
      <c r="I8" s="5">
        <v>3</v>
      </c>
      <c r="J8" s="9">
        <f>VLOOKUP(Tableau2579[[#This Row],[PLACE QUIMPERLE]],PointsClassement[],2,FALSE)</f>
        <v>90</v>
      </c>
      <c r="K8" s="5">
        <v>3</v>
      </c>
      <c r="L8" s="9">
        <f>VLOOKUP(Tableau2579[[#This Row],[PLACE ERGUE]],PointsClassement[],2,FALSE)</f>
        <v>90</v>
      </c>
      <c r="M8" s="5">
        <v>4</v>
      </c>
      <c r="N8" s="9">
        <f>VLOOKUP(Tableau2579[[#This Row],[PLACE TREGUNC]],PointsClassement[],2,FALSE)</f>
        <v>85</v>
      </c>
      <c r="O8" s="5" t="s">
        <v>2</v>
      </c>
      <c r="P8" s="9" t="str">
        <f>VLOOKUP(Tableau2579[[#This Row],[PLACE SCAER]],PointsClassement[],2,FALSE)</f>
        <v xml:space="preserve"> </v>
      </c>
      <c r="Q8" s="5" t="s">
        <v>2</v>
      </c>
      <c r="R8" s="9" t="str">
        <f>VLOOKUP(Tableau2579[[#This Row],[PLACE GOUEZEC]],PointsClassement[],2,FALSE)</f>
        <v xml:space="preserve"> </v>
      </c>
      <c r="S8" s="7"/>
      <c r="T8" s="8">
        <f t="shared" si="0"/>
        <v>445</v>
      </c>
    </row>
    <row r="9" spans="1:20" x14ac:dyDescent="0.3">
      <c r="A9">
        <v>4</v>
      </c>
      <c r="B9" t="s">
        <v>207</v>
      </c>
      <c r="C9" t="s">
        <v>208</v>
      </c>
      <c r="D9" t="s">
        <v>187</v>
      </c>
      <c r="E9" s="3">
        <v>4</v>
      </c>
      <c r="F9" s="9">
        <f>VLOOKUP(Tableau2579[[#This Row],[PLACE QUIMPER]],PointsClassement[],2,FALSE)</f>
        <v>85</v>
      </c>
      <c r="G9" s="5">
        <v>4</v>
      </c>
      <c r="H9" s="9">
        <f>VLOOKUP(Tableau2579[[#This Row],[PLACE RIEC]],PointsClassement[],2,FALSE)</f>
        <v>85</v>
      </c>
      <c r="I9" s="5">
        <v>4</v>
      </c>
      <c r="J9" s="9">
        <f>VLOOKUP(Tableau2579[[#This Row],[PLACE QUIMPERLE]],PointsClassement[],2,FALSE)</f>
        <v>85</v>
      </c>
      <c r="K9" s="5">
        <v>4</v>
      </c>
      <c r="L9" s="9">
        <f>VLOOKUP(Tableau2579[[#This Row],[PLACE ERGUE]],PointsClassement[],2,FALSE)</f>
        <v>85</v>
      </c>
      <c r="M9" s="5">
        <v>3</v>
      </c>
      <c r="N9" s="9">
        <f>VLOOKUP(Tableau2579[[#This Row],[PLACE TREGUNC]],PointsClassement[],2,FALSE)</f>
        <v>90</v>
      </c>
      <c r="O9" s="5" t="s">
        <v>2</v>
      </c>
      <c r="P9" s="9" t="str">
        <f>VLOOKUP(Tableau2579[[#This Row],[PLACE SCAER]],PointsClassement[],2,FALSE)</f>
        <v xml:space="preserve"> </v>
      </c>
      <c r="Q9" s="5" t="s">
        <v>2</v>
      </c>
      <c r="R9" s="9" t="str">
        <f>VLOOKUP(Tableau2579[[#This Row],[PLACE GOUEZEC]],PointsClassement[],2,FALSE)</f>
        <v xml:space="preserve"> </v>
      </c>
      <c r="S9" s="7"/>
      <c r="T9" s="8">
        <f t="shared" si="0"/>
        <v>430</v>
      </c>
    </row>
    <row r="10" spans="1:20" x14ac:dyDescent="0.3">
      <c r="A10">
        <v>5</v>
      </c>
      <c r="B10" t="s">
        <v>120</v>
      </c>
      <c r="C10" t="s">
        <v>107</v>
      </c>
      <c r="D10" t="s">
        <v>114</v>
      </c>
      <c r="E10" s="3">
        <v>5</v>
      </c>
      <c r="F10" s="9">
        <f>VLOOKUP(Tableau2579[[#This Row],[PLACE QUIMPER]],PointsClassement[],2,FALSE)</f>
        <v>80</v>
      </c>
      <c r="G10" s="5">
        <v>5</v>
      </c>
      <c r="H10" s="9">
        <f>VLOOKUP(Tableau2579[[#This Row],[PLACE RIEC]],PointsClassement[],2,FALSE)</f>
        <v>80</v>
      </c>
      <c r="I10" s="5">
        <v>8</v>
      </c>
      <c r="J10" s="9">
        <f>VLOOKUP(Tableau2579[[#This Row],[PLACE QUIMPERLE]],PointsClassement[],2,FALSE)</f>
        <v>65</v>
      </c>
      <c r="K10" s="5">
        <v>8</v>
      </c>
      <c r="L10" s="9">
        <f>VLOOKUP(Tableau2579[[#This Row],[PLACE ERGUE]],PointsClassement[],2,FALSE)</f>
        <v>65</v>
      </c>
      <c r="M10" s="5">
        <v>6</v>
      </c>
      <c r="N10" s="9">
        <f>VLOOKUP(Tableau2579[[#This Row],[PLACE TREGUNC]],PointsClassement[],2,FALSE)</f>
        <v>75</v>
      </c>
      <c r="O10" s="5" t="s">
        <v>2</v>
      </c>
      <c r="P10" s="9" t="str">
        <f>VLOOKUP(Tableau2579[[#This Row],[PLACE SCAER]],PointsClassement[],2,FALSE)</f>
        <v xml:space="preserve"> </v>
      </c>
      <c r="Q10" s="5" t="s">
        <v>2</v>
      </c>
      <c r="R10" s="9" t="str">
        <f>VLOOKUP(Tableau2579[[#This Row],[PLACE GOUEZEC]],PointsClassement[],2,FALSE)</f>
        <v xml:space="preserve"> </v>
      </c>
      <c r="S10" s="7"/>
      <c r="T10" s="8">
        <f t="shared" si="0"/>
        <v>365</v>
      </c>
    </row>
    <row r="11" spans="1:20" x14ac:dyDescent="0.3">
      <c r="A11">
        <v>6</v>
      </c>
      <c r="B11" t="s">
        <v>217</v>
      </c>
      <c r="C11" t="s">
        <v>218</v>
      </c>
      <c r="D11" t="s">
        <v>74</v>
      </c>
      <c r="E11" s="3">
        <v>9</v>
      </c>
      <c r="F11" s="9">
        <f>VLOOKUP(Tableau2579[[#This Row],[PLACE QUIMPER]],PointsClassement[],2,FALSE)</f>
        <v>60</v>
      </c>
      <c r="G11" s="5">
        <v>13</v>
      </c>
      <c r="H11" s="9">
        <f>VLOOKUP(Tableau2579[[#This Row],[PLACE RIEC]],PointsClassement[],2,FALSE)</f>
        <v>40</v>
      </c>
      <c r="I11" s="5">
        <v>9</v>
      </c>
      <c r="J11" s="9">
        <f>VLOOKUP(Tableau2579[[#This Row],[PLACE QUIMPERLE]],PointsClassement[],2,FALSE)</f>
        <v>60</v>
      </c>
      <c r="K11" s="5">
        <v>11</v>
      </c>
      <c r="L11" s="9">
        <f>VLOOKUP(Tableau2579[[#This Row],[PLACE ERGUE]],PointsClassement[],2,FALSE)</f>
        <v>50</v>
      </c>
      <c r="M11" s="5">
        <v>9</v>
      </c>
      <c r="N11" s="9">
        <f>VLOOKUP(Tableau2579[[#This Row],[PLACE TREGUNC]],PointsClassement[],2,FALSE)</f>
        <v>60</v>
      </c>
      <c r="O11" s="5" t="s">
        <v>2</v>
      </c>
      <c r="P11" s="9" t="str">
        <f>VLOOKUP(Tableau2579[[#This Row],[PLACE SCAER]],PointsClassement[],2,FALSE)</f>
        <v xml:space="preserve"> </v>
      </c>
      <c r="Q11" s="5" t="s">
        <v>2</v>
      </c>
      <c r="R11" s="9" t="str">
        <f>VLOOKUP(Tableau2579[[#This Row],[PLACE GOUEZEC]],PointsClassement[],2,FALSE)</f>
        <v xml:space="preserve"> </v>
      </c>
      <c r="S11" s="7"/>
      <c r="T11" s="8">
        <f t="shared" si="0"/>
        <v>270</v>
      </c>
    </row>
    <row r="12" spans="1:20" x14ac:dyDescent="0.3">
      <c r="A12">
        <v>7</v>
      </c>
      <c r="B12" t="s">
        <v>230</v>
      </c>
      <c r="C12" t="s">
        <v>231</v>
      </c>
      <c r="D12" t="s">
        <v>187</v>
      </c>
      <c r="E12" s="3">
        <v>15</v>
      </c>
      <c r="F12" s="9">
        <f>VLOOKUP(Tableau2579[[#This Row],[PLACE QUIMPER]],PointsClassement[],2,FALSE)</f>
        <v>30</v>
      </c>
      <c r="G12" s="5">
        <v>7</v>
      </c>
      <c r="H12" s="9">
        <f>VLOOKUP(Tableau2579[[#This Row],[PLACE RIEC]],PointsClassement[],2,FALSE)</f>
        <v>70</v>
      </c>
      <c r="I12" s="5">
        <v>5</v>
      </c>
      <c r="J12" s="9">
        <f>VLOOKUP(Tableau2579[[#This Row],[PLACE QUIMPERLE]],PointsClassement[],2,FALSE)</f>
        <v>80</v>
      </c>
      <c r="K12" s="5">
        <v>17</v>
      </c>
      <c r="L12" s="9">
        <f>VLOOKUP(Tableau2579[[#This Row],[PLACE ERGUE]],PointsClassement[],2,FALSE)</f>
        <v>20</v>
      </c>
      <c r="M12" s="5">
        <v>8</v>
      </c>
      <c r="N12" s="9">
        <f>VLOOKUP(Tableau2579[[#This Row],[PLACE TREGUNC]],PointsClassement[],2,FALSE)</f>
        <v>65</v>
      </c>
      <c r="O12" s="5" t="s">
        <v>2</v>
      </c>
      <c r="P12" s="9" t="str">
        <f>VLOOKUP(Tableau2579[[#This Row],[PLACE SCAER]],PointsClassement[],2,FALSE)</f>
        <v xml:space="preserve"> </v>
      </c>
      <c r="Q12" s="5" t="s">
        <v>2</v>
      </c>
      <c r="R12" s="9" t="str">
        <f>VLOOKUP(Tableau2579[[#This Row],[PLACE GOUEZEC]],PointsClassement[],2,FALSE)</f>
        <v xml:space="preserve"> </v>
      </c>
      <c r="S12" s="7"/>
      <c r="T12" s="8">
        <f t="shared" si="0"/>
        <v>265</v>
      </c>
    </row>
    <row r="13" spans="1:20" x14ac:dyDescent="0.3">
      <c r="A13">
        <v>8</v>
      </c>
      <c r="B13" t="s">
        <v>223</v>
      </c>
      <c r="C13" t="s">
        <v>224</v>
      </c>
      <c r="D13" t="s">
        <v>187</v>
      </c>
      <c r="E13" s="3">
        <v>11</v>
      </c>
      <c r="F13" s="9">
        <f>VLOOKUP(Tableau2579[[#This Row],[PLACE QUIMPER]],PointsClassement[],2,FALSE)</f>
        <v>50</v>
      </c>
      <c r="G13" s="5">
        <v>9</v>
      </c>
      <c r="H13" s="9">
        <f>VLOOKUP(Tableau2579[[#This Row],[PLACE RIEC]],PointsClassement[],2,FALSE)</f>
        <v>60</v>
      </c>
      <c r="I13" s="5">
        <v>16</v>
      </c>
      <c r="J13" s="9">
        <f>VLOOKUP(Tableau2579[[#This Row],[PLACE QUIMPERLE]],PointsClassement[],2,FALSE)</f>
        <v>25</v>
      </c>
      <c r="K13" s="5">
        <v>6</v>
      </c>
      <c r="L13" s="9">
        <f>VLOOKUP(Tableau2579[[#This Row],[PLACE ERGUE]],PointsClassement[],2,FALSE)</f>
        <v>75</v>
      </c>
      <c r="M13" s="5">
        <v>10</v>
      </c>
      <c r="N13" s="9">
        <f>VLOOKUP(Tableau2579[[#This Row],[PLACE TREGUNC]],PointsClassement[],2,FALSE)</f>
        <v>55</v>
      </c>
      <c r="O13" s="5" t="s">
        <v>2</v>
      </c>
      <c r="P13" s="9" t="str">
        <f>VLOOKUP(Tableau2579[[#This Row],[PLACE SCAER]],PointsClassement[],2,FALSE)</f>
        <v xml:space="preserve"> </v>
      </c>
      <c r="Q13" s="5" t="s">
        <v>2</v>
      </c>
      <c r="R13" s="9" t="str">
        <f>VLOOKUP(Tableau2579[[#This Row],[PLACE GOUEZEC]],PointsClassement[],2,FALSE)</f>
        <v xml:space="preserve"> </v>
      </c>
      <c r="S13" s="7"/>
      <c r="T13" s="8">
        <f t="shared" si="0"/>
        <v>265</v>
      </c>
    </row>
    <row r="14" spans="1:20" x14ac:dyDescent="0.3">
      <c r="A14">
        <v>9</v>
      </c>
      <c r="B14" t="s">
        <v>209</v>
      </c>
      <c r="C14" t="s">
        <v>210</v>
      </c>
      <c r="D14" t="s">
        <v>164</v>
      </c>
      <c r="E14" s="3">
        <v>6</v>
      </c>
      <c r="F14" s="9">
        <f>VLOOKUP(Tableau2579[[#This Row],[PLACE QUIMPER]],PointsClassement[],2,FALSE)</f>
        <v>75</v>
      </c>
      <c r="G14" s="5">
        <v>15</v>
      </c>
      <c r="H14" s="9">
        <f>VLOOKUP(Tableau2579[[#This Row],[PLACE RIEC]],PointsClassement[],2,FALSE)</f>
        <v>30</v>
      </c>
      <c r="I14" s="5">
        <v>12</v>
      </c>
      <c r="J14" s="9">
        <f>VLOOKUP(Tableau2579[[#This Row],[PLACE QUIMPERLE]],PointsClassement[],2,FALSE)</f>
        <v>45</v>
      </c>
      <c r="K14" s="5">
        <v>16</v>
      </c>
      <c r="L14" s="9">
        <f>VLOOKUP(Tableau2579[[#This Row],[PLACE ERGUE]],PointsClassement[],2,FALSE)</f>
        <v>25</v>
      </c>
      <c r="M14" s="5">
        <v>5</v>
      </c>
      <c r="N14" s="9">
        <f>VLOOKUP(Tableau2579[[#This Row],[PLACE TREGUNC]],PointsClassement[],2,FALSE)</f>
        <v>80</v>
      </c>
      <c r="O14" s="5" t="s">
        <v>2</v>
      </c>
      <c r="P14" s="9" t="str">
        <f>VLOOKUP(Tableau2579[[#This Row],[PLACE SCAER]],PointsClassement[],2,FALSE)</f>
        <v xml:space="preserve"> </v>
      </c>
      <c r="Q14" s="5" t="s">
        <v>2</v>
      </c>
      <c r="R14" s="9" t="str">
        <f>VLOOKUP(Tableau2579[[#This Row],[PLACE GOUEZEC]],PointsClassement[],2,FALSE)</f>
        <v xml:space="preserve"> </v>
      </c>
      <c r="S14" s="7"/>
      <c r="T14" s="8">
        <f t="shared" si="0"/>
        <v>255</v>
      </c>
    </row>
    <row r="15" spans="1:20" x14ac:dyDescent="0.3">
      <c r="A15">
        <v>10</v>
      </c>
      <c r="B15" t="s">
        <v>211</v>
      </c>
      <c r="C15" t="s">
        <v>212</v>
      </c>
      <c r="D15" t="s">
        <v>205</v>
      </c>
      <c r="E15" s="3">
        <v>7</v>
      </c>
      <c r="F15" s="9">
        <f>VLOOKUP(Tableau2579[[#This Row],[PLACE QUIMPER]],PointsClassement[],2,FALSE)</f>
        <v>70</v>
      </c>
      <c r="G15" s="5">
        <v>6</v>
      </c>
      <c r="H15" s="9">
        <f>VLOOKUP(Tableau2579[[#This Row],[PLACE RIEC]],PointsClassement[],2,FALSE)</f>
        <v>75</v>
      </c>
      <c r="I15" s="5" t="s">
        <v>3</v>
      </c>
      <c r="J15" s="9">
        <f>VLOOKUP(Tableau2579[[#This Row],[PLACE QUIMPERLE]],PointsClassement[],2,FALSE)</f>
        <v>5</v>
      </c>
      <c r="K15" s="5">
        <v>14</v>
      </c>
      <c r="L15" s="9">
        <f>VLOOKUP(Tableau2579[[#This Row],[PLACE ERGUE]],PointsClassement[],2,FALSE)</f>
        <v>35</v>
      </c>
      <c r="M15" s="5">
        <v>7</v>
      </c>
      <c r="N15" s="9">
        <f>VLOOKUP(Tableau2579[[#This Row],[PLACE TREGUNC]],PointsClassement[],2,FALSE)</f>
        <v>70</v>
      </c>
      <c r="O15" s="5" t="s">
        <v>2</v>
      </c>
      <c r="P15" s="9" t="str">
        <f>VLOOKUP(Tableau2579[[#This Row],[PLACE SCAER]],PointsClassement[],2,FALSE)</f>
        <v xml:space="preserve"> </v>
      </c>
      <c r="Q15" s="5" t="s">
        <v>2</v>
      </c>
      <c r="R15" s="9" t="str">
        <f>VLOOKUP(Tableau2579[[#This Row],[PLACE GOUEZEC]],PointsClassement[],2,FALSE)</f>
        <v xml:space="preserve"> </v>
      </c>
      <c r="S15" s="7"/>
      <c r="T15" s="8">
        <f t="shared" si="0"/>
        <v>255</v>
      </c>
    </row>
    <row r="16" spans="1:20" x14ac:dyDescent="0.3">
      <c r="A16">
        <v>11</v>
      </c>
      <c r="B16" t="s">
        <v>233</v>
      </c>
      <c r="C16" t="s">
        <v>234</v>
      </c>
      <c r="D16" t="s">
        <v>205</v>
      </c>
      <c r="E16" s="3">
        <v>18</v>
      </c>
      <c r="F16" s="9">
        <f>VLOOKUP(Tableau2579[[#This Row],[PLACE QUIMPER]],PointsClassement[],2,FALSE)</f>
        <v>15</v>
      </c>
      <c r="G16" s="5">
        <v>12</v>
      </c>
      <c r="H16" s="9">
        <f>VLOOKUP(Tableau2579[[#This Row],[PLACE RIEC]],PointsClassement[],2,FALSE)</f>
        <v>45</v>
      </c>
      <c r="I16" s="5">
        <v>13</v>
      </c>
      <c r="J16" s="9">
        <f>VLOOKUP(Tableau2579[[#This Row],[PLACE QUIMPERLE]],PointsClassement[],2,FALSE)</f>
        <v>40</v>
      </c>
      <c r="K16" s="5">
        <v>7</v>
      </c>
      <c r="L16" s="9">
        <f>VLOOKUP(Tableau2579[[#This Row],[PLACE ERGUE]],PointsClassement[],2,FALSE)</f>
        <v>70</v>
      </c>
      <c r="M16" s="5">
        <v>11</v>
      </c>
      <c r="N16" s="9">
        <f>VLOOKUP(Tableau2579[[#This Row],[PLACE TREGUNC]],PointsClassement[],2,FALSE)</f>
        <v>50</v>
      </c>
      <c r="O16" s="5" t="s">
        <v>2</v>
      </c>
      <c r="P16" s="9" t="str">
        <f>VLOOKUP(Tableau2579[[#This Row],[PLACE SCAER]],PointsClassement[],2,FALSE)</f>
        <v xml:space="preserve"> </v>
      </c>
      <c r="Q16" s="5" t="s">
        <v>2</v>
      </c>
      <c r="R16" s="9" t="str">
        <f>VLOOKUP(Tableau2579[[#This Row],[PLACE GOUEZEC]],PointsClassement[],2,FALSE)</f>
        <v xml:space="preserve"> </v>
      </c>
      <c r="S16" s="7"/>
      <c r="T16" s="8">
        <f t="shared" si="0"/>
        <v>220</v>
      </c>
    </row>
    <row r="17" spans="1:20" x14ac:dyDescent="0.3">
      <c r="A17">
        <v>12</v>
      </c>
      <c r="B17" t="s">
        <v>393</v>
      </c>
      <c r="C17" t="s">
        <v>202</v>
      </c>
      <c r="D17" t="s">
        <v>434</v>
      </c>
      <c r="E17" s="3" t="s">
        <v>2</v>
      </c>
      <c r="F17" s="9" t="str">
        <f>VLOOKUP(Tableau2579[[#This Row],[PLACE QUIMPER]],PointsClassement[],2,FALSE)</f>
        <v xml:space="preserve"> </v>
      </c>
      <c r="G17" s="5">
        <v>8</v>
      </c>
      <c r="H17" s="9">
        <f>VLOOKUP(Tableau2579[[#This Row],[PLACE RIEC]],PointsClassement[],2,FALSE)</f>
        <v>65</v>
      </c>
      <c r="I17" s="5">
        <v>6</v>
      </c>
      <c r="J17" s="9">
        <f>VLOOKUP(Tableau2579[[#This Row],[PLACE QUIMPERLE]],PointsClassement[],2,FALSE)</f>
        <v>75</v>
      </c>
      <c r="K17" s="5">
        <v>10</v>
      </c>
      <c r="L17" s="9">
        <f>VLOOKUP(Tableau2579[[#This Row],[PLACE ERGUE]],PointsClassement[],2,FALSE)</f>
        <v>55</v>
      </c>
      <c r="M17" s="5" t="s">
        <v>2</v>
      </c>
      <c r="N17" s="9" t="str">
        <f>VLOOKUP(Tableau2579[[#This Row],[PLACE TREGUNC]],PointsClassement[],2,FALSE)</f>
        <v xml:space="preserve"> </v>
      </c>
      <c r="O17" s="5" t="s">
        <v>2</v>
      </c>
      <c r="P17" s="9" t="str">
        <f>VLOOKUP(Tableau2579[[#This Row],[PLACE SCAER]],PointsClassement[],2,FALSE)</f>
        <v xml:space="preserve"> </v>
      </c>
      <c r="Q17" s="5" t="s">
        <v>2</v>
      </c>
      <c r="R17" s="9" t="str">
        <f>VLOOKUP(Tableau2579[[#This Row],[PLACE GOUEZEC]],PointsClassement[],2,FALSE)</f>
        <v xml:space="preserve"> </v>
      </c>
      <c r="S17" s="7">
        <v>0</v>
      </c>
      <c r="T17" s="8">
        <f t="shared" si="0"/>
        <v>195</v>
      </c>
    </row>
    <row r="18" spans="1:20" x14ac:dyDescent="0.3">
      <c r="A18">
        <v>13</v>
      </c>
      <c r="B18" t="s">
        <v>128</v>
      </c>
      <c r="C18" t="s">
        <v>235</v>
      </c>
      <c r="D18" t="s">
        <v>98</v>
      </c>
      <c r="E18" s="3">
        <v>19</v>
      </c>
      <c r="F18" s="9">
        <f>VLOOKUP(Tableau2579[[#This Row],[PLACE QUIMPER]],PointsClassement[],2,FALSE)</f>
        <v>10</v>
      </c>
      <c r="G18" s="5">
        <v>11</v>
      </c>
      <c r="H18" s="9">
        <f>VLOOKUP(Tableau2579[[#This Row],[PLACE RIEC]],PointsClassement[],2,FALSE)</f>
        <v>50</v>
      </c>
      <c r="I18" s="5">
        <v>11</v>
      </c>
      <c r="J18" s="9">
        <f>VLOOKUP(Tableau2579[[#This Row],[PLACE QUIMPERLE]],PointsClassement[],2,FALSE)</f>
        <v>50</v>
      </c>
      <c r="K18" s="5">
        <v>12</v>
      </c>
      <c r="L18" s="9">
        <f>VLOOKUP(Tableau2579[[#This Row],[PLACE ERGUE]],PointsClassement[],2,FALSE)</f>
        <v>45</v>
      </c>
      <c r="M18" s="5">
        <v>14</v>
      </c>
      <c r="N18" s="9">
        <f>VLOOKUP(Tableau2579[[#This Row],[PLACE TREGUNC]],PointsClassement[],2,FALSE)</f>
        <v>35</v>
      </c>
      <c r="O18" s="5" t="s">
        <v>2</v>
      </c>
      <c r="P18" s="9" t="str">
        <f>VLOOKUP(Tableau2579[[#This Row],[PLACE SCAER]],PointsClassement[],2,FALSE)</f>
        <v xml:space="preserve"> </v>
      </c>
      <c r="Q18" s="5" t="s">
        <v>2</v>
      </c>
      <c r="R18" s="9" t="str">
        <f>VLOOKUP(Tableau2579[[#This Row],[PLACE GOUEZEC]],PointsClassement[],2,FALSE)</f>
        <v xml:space="preserve"> </v>
      </c>
      <c r="S18" s="7"/>
      <c r="T18" s="8">
        <f t="shared" si="0"/>
        <v>190</v>
      </c>
    </row>
    <row r="19" spans="1:20" x14ac:dyDescent="0.3">
      <c r="A19">
        <v>14</v>
      </c>
      <c r="B19" t="s">
        <v>228</v>
      </c>
      <c r="C19" t="s">
        <v>229</v>
      </c>
      <c r="D19" t="s">
        <v>95</v>
      </c>
      <c r="E19" s="3">
        <v>14</v>
      </c>
      <c r="F19" s="9">
        <f>VLOOKUP(Tableau2579[[#This Row],[PLACE QUIMPER]],PointsClassement[],2,FALSE)</f>
        <v>35</v>
      </c>
      <c r="G19" s="5">
        <v>10</v>
      </c>
      <c r="H19" s="9">
        <f>VLOOKUP(Tableau2579[[#This Row],[PLACE RIEC]],PointsClassement[],2,FALSE)</f>
        <v>55</v>
      </c>
      <c r="I19" s="5">
        <v>14</v>
      </c>
      <c r="J19" s="9">
        <f>VLOOKUP(Tableau2579[[#This Row],[PLACE QUIMPERLE]],PointsClassement[],2,FALSE)</f>
        <v>35</v>
      </c>
      <c r="K19" s="5">
        <v>15</v>
      </c>
      <c r="L19" s="9">
        <f>VLOOKUP(Tableau2579[[#This Row],[PLACE ERGUE]],PointsClassement[],2,FALSE)</f>
        <v>30</v>
      </c>
      <c r="M19" s="5">
        <v>16</v>
      </c>
      <c r="N19" s="9">
        <f>VLOOKUP(Tableau2579[[#This Row],[PLACE TREGUNC]],PointsClassement[],2,FALSE)</f>
        <v>25</v>
      </c>
      <c r="O19" s="5" t="s">
        <v>2</v>
      </c>
      <c r="P19" s="9" t="str">
        <f>VLOOKUP(Tableau2579[[#This Row],[PLACE SCAER]],PointsClassement[],2,FALSE)</f>
        <v xml:space="preserve"> </v>
      </c>
      <c r="Q19" s="5" t="s">
        <v>2</v>
      </c>
      <c r="R19" s="9" t="str">
        <f>VLOOKUP(Tableau2579[[#This Row],[PLACE GOUEZEC]],PointsClassement[],2,FALSE)</f>
        <v xml:space="preserve"> </v>
      </c>
      <c r="S19" s="7"/>
      <c r="T19" s="8">
        <f t="shared" si="0"/>
        <v>180</v>
      </c>
    </row>
    <row r="20" spans="1:20" x14ac:dyDescent="0.3">
      <c r="A20">
        <v>15</v>
      </c>
      <c r="B20" t="s">
        <v>225</v>
      </c>
      <c r="C20" t="s">
        <v>219</v>
      </c>
      <c r="D20" t="s">
        <v>108</v>
      </c>
      <c r="E20" s="3">
        <v>12</v>
      </c>
      <c r="F20" s="9">
        <f>VLOOKUP(Tableau2579[[#This Row],[PLACE QUIMPER]],PointsClassement[],2,FALSE)</f>
        <v>45</v>
      </c>
      <c r="G20" s="5">
        <v>16</v>
      </c>
      <c r="H20" s="9">
        <f>VLOOKUP(Tableau2579[[#This Row],[PLACE RIEC]],PointsClassement[],2,FALSE)</f>
        <v>25</v>
      </c>
      <c r="I20" s="5">
        <v>19</v>
      </c>
      <c r="J20" s="9">
        <f>VLOOKUP(Tableau2579[[#This Row],[PLACE QUIMPERLE]],PointsClassement[],2,FALSE)</f>
        <v>10</v>
      </c>
      <c r="K20" s="5">
        <v>13</v>
      </c>
      <c r="L20" s="9">
        <f>VLOOKUP(Tableau2579[[#This Row],[PLACE ERGUE]],PointsClassement[],2,FALSE)</f>
        <v>40</v>
      </c>
      <c r="M20" s="5">
        <v>13</v>
      </c>
      <c r="N20" s="9">
        <f>VLOOKUP(Tableau2579[[#This Row],[PLACE TREGUNC]],PointsClassement[],2,FALSE)</f>
        <v>40</v>
      </c>
      <c r="O20" s="5" t="s">
        <v>2</v>
      </c>
      <c r="P20" s="9" t="str">
        <f>VLOOKUP(Tableau2579[[#This Row],[PLACE SCAER]],PointsClassement[],2,FALSE)</f>
        <v xml:space="preserve"> </v>
      </c>
      <c r="Q20" s="5" t="s">
        <v>2</v>
      </c>
      <c r="R20" s="9" t="str">
        <f>VLOOKUP(Tableau2579[[#This Row],[PLACE GOUEZEC]],PointsClassement[],2,FALSE)</f>
        <v xml:space="preserve"> </v>
      </c>
      <c r="S20" s="7"/>
      <c r="T20" s="8">
        <f t="shared" si="0"/>
        <v>160</v>
      </c>
    </row>
    <row r="21" spans="1:20" x14ac:dyDescent="0.3">
      <c r="A21">
        <v>16</v>
      </c>
      <c r="B21" t="s">
        <v>220</v>
      </c>
      <c r="C21" t="s">
        <v>219</v>
      </c>
      <c r="D21" t="s">
        <v>108</v>
      </c>
      <c r="E21" s="3">
        <v>10</v>
      </c>
      <c r="F21" s="9">
        <f>VLOOKUP(Tableau2579[[#This Row],[PLACE QUIMPER]],PointsClassement[],2,FALSE)</f>
        <v>55</v>
      </c>
      <c r="G21" s="5">
        <v>14</v>
      </c>
      <c r="H21" s="9">
        <f>VLOOKUP(Tableau2579[[#This Row],[PLACE RIEC]],PointsClassement[],2,FALSE)</f>
        <v>35</v>
      </c>
      <c r="I21" s="5">
        <v>18</v>
      </c>
      <c r="J21" s="9">
        <f>VLOOKUP(Tableau2579[[#This Row],[PLACE QUIMPERLE]],PointsClassement[],2,FALSE)</f>
        <v>15</v>
      </c>
      <c r="K21" s="5" t="s">
        <v>2</v>
      </c>
      <c r="L21" s="9" t="str">
        <f>VLOOKUP(Tableau2579[[#This Row],[PLACE ERGUE]],PointsClassement[],2,FALSE)</f>
        <v xml:space="preserve"> </v>
      </c>
      <c r="M21" s="5">
        <v>15</v>
      </c>
      <c r="N21" s="9">
        <f>VLOOKUP(Tableau2579[[#This Row],[PLACE TREGUNC]],PointsClassement[],2,FALSE)</f>
        <v>30</v>
      </c>
      <c r="O21" s="5" t="s">
        <v>2</v>
      </c>
      <c r="P21" s="9" t="str">
        <f>VLOOKUP(Tableau2579[[#This Row],[PLACE SCAER]],PointsClassement[],2,FALSE)</f>
        <v xml:space="preserve"> </v>
      </c>
      <c r="Q21" s="5" t="s">
        <v>2</v>
      </c>
      <c r="R21" s="9" t="str">
        <f>VLOOKUP(Tableau2579[[#This Row],[PLACE GOUEZEC]],PointsClassement[],2,FALSE)</f>
        <v xml:space="preserve"> </v>
      </c>
      <c r="S21" s="7">
        <v>0</v>
      </c>
      <c r="T21" s="8">
        <f t="shared" si="0"/>
        <v>135</v>
      </c>
    </row>
    <row r="22" spans="1:20" x14ac:dyDescent="0.3">
      <c r="A22">
        <v>17</v>
      </c>
      <c r="B22" t="s">
        <v>226</v>
      </c>
      <c r="C22" t="s">
        <v>227</v>
      </c>
      <c r="D22" t="s">
        <v>205</v>
      </c>
      <c r="E22" s="3">
        <v>13</v>
      </c>
      <c r="F22" s="9">
        <f>VLOOKUP(Tableau2579[[#This Row],[PLACE QUIMPER]],PointsClassement[],2,FALSE)</f>
        <v>40</v>
      </c>
      <c r="G22" s="5">
        <v>28</v>
      </c>
      <c r="H22" s="9">
        <f>VLOOKUP(Tableau2579[[#This Row],[PLACE RIEC]],PointsClassement[],2,FALSE)</f>
        <v>5</v>
      </c>
      <c r="I22" s="5">
        <v>15</v>
      </c>
      <c r="J22" s="9">
        <f>VLOOKUP(Tableau2579[[#This Row],[PLACE QUIMPERLE]],PointsClassement[],2,FALSE)</f>
        <v>30</v>
      </c>
      <c r="K22" s="5">
        <v>20</v>
      </c>
      <c r="L22" s="9">
        <f>VLOOKUP(Tableau2579[[#This Row],[PLACE ERGUE]],PointsClassement[],2,FALSE)</f>
        <v>5</v>
      </c>
      <c r="M22" s="5">
        <v>17</v>
      </c>
      <c r="N22" s="9">
        <f>VLOOKUP(Tableau2579[[#This Row],[PLACE TREGUNC]],PointsClassement[],2,FALSE)</f>
        <v>20</v>
      </c>
      <c r="O22" s="5" t="s">
        <v>2</v>
      </c>
      <c r="P22" s="9" t="str">
        <f>VLOOKUP(Tableau2579[[#This Row],[PLACE SCAER]],PointsClassement[],2,FALSE)</f>
        <v xml:space="preserve"> </v>
      </c>
      <c r="Q22" s="5" t="s">
        <v>2</v>
      </c>
      <c r="R22" s="9" t="str">
        <f>VLOOKUP(Tableau2579[[#This Row],[PLACE GOUEZEC]],PointsClassement[],2,FALSE)</f>
        <v xml:space="preserve"> </v>
      </c>
      <c r="S22" s="7"/>
      <c r="T22" s="8">
        <f t="shared" si="0"/>
        <v>100</v>
      </c>
    </row>
    <row r="23" spans="1:20" x14ac:dyDescent="0.3">
      <c r="A23">
        <v>18</v>
      </c>
      <c r="B23" t="s">
        <v>548</v>
      </c>
      <c r="C23" t="s">
        <v>340</v>
      </c>
      <c r="D23" t="s">
        <v>549</v>
      </c>
      <c r="E23" s="3" t="s">
        <v>2</v>
      </c>
      <c r="F23" s="9" t="str">
        <f>VLOOKUP(Tableau2579[[#This Row],[PLACE QUIMPER]],PointsClassement[],2,FALSE)</f>
        <v xml:space="preserve"> </v>
      </c>
      <c r="G23" s="5" t="s">
        <v>2</v>
      </c>
      <c r="H23" s="9" t="str">
        <f>VLOOKUP(Tableau2579[[#This Row],[PLACE RIEC]],PointsClassement[],2,FALSE)</f>
        <v xml:space="preserve"> </v>
      </c>
      <c r="I23" s="5" t="s">
        <v>2</v>
      </c>
      <c r="J23" s="9" t="str">
        <f>VLOOKUP(Tableau2579[[#This Row],[PLACE QUIMPERLE]],PointsClassement[],2,FALSE)</f>
        <v xml:space="preserve"> </v>
      </c>
      <c r="K23" s="5">
        <v>5</v>
      </c>
      <c r="L23" s="9">
        <f>VLOOKUP(Tableau2579[[#This Row],[PLACE ERGUE]],PointsClassement[],2,FALSE)</f>
        <v>80</v>
      </c>
      <c r="M23" s="5" t="s">
        <v>2</v>
      </c>
      <c r="N23" s="9" t="str">
        <f>VLOOKUP(Tableau2579[[#This Row],[PLACE TREGUNC]],PointsClassement[],2,FALSE)</f>
        <v xml:space="preserve"> </v>
      </c>
      <c r="O23" s="5" t="s">
        <v>2</v>
      </c>
      <c r="P23" s="9" t="str">
        <f>VLOOKUP(Tableau2579[[#This Row],[PLACE SCAER]],PointsClassement[],2,FALSE)</f>
        <v xml:space="preserve"> </v>
      </c>
      <c r="Q23" s="5" t="s">
        <v>2</v>
      </c>
      <c r="R23" s="9" t="str">
        <f>VLOOKUP(Tableau2579[[#This Row],[PLACE GOUEZEC]],PointsClassement[],2,FALSE)</f>
        <v xml:space="preserve"> </v>
      </c>
      <c r="S23" s="7">
        <v>0</v>
      </c>
      <c r="T23" s="8">
        <f t="shared" si="0"/>
        <v>80</v>
      </c>
    </row>
    <row r="24" spans="1:20" x14ac:dyDescent="0.3">
      <c r="A24">
        <v>19</v>
      </c>
      <c r="B24" t="s">
        <v>215</v>
      </c>
      <c r="C24" t="s">
        <v>216</v>
      </c>
      <c r="D24" t="s">
        <v>101</v>
      </c>
      <c r="E24" s="3">
        <v>8</v>
      </c>
      <c r="F24" s="9">
        <f>VLOOKUP(Tableau2579[[#This Row],[PLACE QUIMPER]],PointsClassement[],2,FALSE)</f>
        <v>65</v>
      </c>
      <c r="G24" s="5" t="s">
        <v>2</v>
      </c>
      <c r="H24" s="9" t="str">
        <f>VLOOKUP(Tableau2579[[#This Row],[PLACE RIEC]],PointsClassement[],2,FALSE)</f>
        <v xml:space="preserve"> </v>
      </c>
      <c r="I24" s="5" t="s">
        <v>2</v>
      </c>
      <c r="J24" s="9" t="str">
        <f>VLOOKUP(Tableau2579[[#This Row],[PLACE QUIMPERLE]],PointsClassement[],2,FALSE)</f>
        <v xml:space="preserve"> </v>
      </c>
      <c r="K24" s="5" t="s">
        <v>2</v>
      </c>
      <c r="L24" s="9" t="str">
        <f>VLOOKUP(Tableau2579[[#This Row],[PLACE ERGUE]],PointsClassement[],2,FALSE)</f>
        <v xml:space="preserve"> </v>
      </c>
      <c r="M24" s="5">
        <v>19</v>
      </c>
      <c r="N24" s="9">
        <f>VLOOKUP(Tableau2579[[#This Row],[PLACE TREGUNC]],PointsClassement[],2,FALSE)</f>
        <v>10</v>
      </c>
      <c r="O24" s="5" t="s">
        <v>2</v>
      </c>
      <c r="P24" s="9" t="str">
        <f>VLOOKUP(Tableau2579[[#This Row],[PLACE SCAER]],PointsClassement[],2,FALSE)</f>
        <v xml:space="preserve"> </v>
      </c>
      <c r="Q24" s="5" t="s">
        <v>2</v>
      </c>
      <c r="R24" s="9" t="str">
        <f>VLOOKUP(Tableau2579[[#This Row],[PLACE GOUEZEC]],PointsClassement[],2,FALSE)</f>
        <v xml:space="preserve"> </v>
      </c>
      <c r="S24" s="7">
        <v>0</v>
      </c>
      <c r="T24" s="8">
        <f t="shared" si="0"/>
        <v>75</v>
      </c>
    </row>
    <row r="25" spans="1:20" x14ac:dyDescent="0.3">
      <c r="A25">
        <v>20</v>
      </c>
      <c r="B25" t="s">
        <v>500</v>
      </c>
      <c r="C25" t="s">
        <v>501</v>
      </c>
      <c r="D25" t="s">
        <v>502</v>
      </c>
      <c r="E25" s="3" t="s">
        <v>2</v>
      </c>
      <c r="F25" s="9" t="str">
        <f>VLOOKUP(Tableau2579[[#This Row],[PLACE QUIMPER]],PointsClassement[],2,FALSE)</f>
        <v xml:space="preserve"> </v>
      </c>
      <c r="G25" s="5" t="s">
        <v>2</v>
      </c>
      <c r="H25" s="9" t="str">
        <f>VLOOKUP(Tableau2579[[#This Row],[PLACE RIEC]],PointsClassement[],2,FALSE)</f>
        <v xml:space="preserve"> </v>
      </c>
      <c r="I25" s="5">
        <v>7</v>
      </c>
      <c r="J25" s="9">
        <f>VLOOKUP(Tableau2579[[#This Row],[PLACE QUIMPERLE]],PointsClassement[],2,FALSE)</f>
        <v>70</v>
      </c>
      <c r="K25" s="5" t="s">
        <v>2</v>
      </c>
      <c r="L25" s="9" t="str">
        <f>VLOOKUP(Tableau2579[[#This Row],[PLACE ERGUE]],PointsClassement[],2,FALSE)</f>
        <v xml:space="preserve"> </v>
      </c>
      <c r="M25" s="5" t="s">
        <v>2</v>
      </c>
      <c r="N25" s="9" t="str">
        <f>VLOOKUP(Tableau2579[[#This Row],[PLACE TREGUNC]],PointsClassement[],2,FALSE)</f>
        <v xml:space="preserve"> </v>
      </c>
      <c r="O25" s="5" t="s">
        <v>2</v>
      </c>
      <c r="P25" s="9" t="str">
        <f>VLOOKUP(Tableau2579[[#This Row],[PLACE SCAER]],PointsClassement[],2,FALSE)</f>
        <v xml:space="preserve"> </v>
      </c>
      <c r="Q25" s="5" t="s">
        <v>2</v>
      </c>
      <c r="R25" s="9" t="str">
        <f>VLOOKUP(Tableau2579[[#This Row],[PLACE GOUEZEC]],PointsClassement[],2,FALSE)</f>
        <v xml:space="preserve"> </v>
      </c>
      <c r="S25" s="7">
        <v>0</v>
      </c>
      <c r="T25" s="8">
        <f t="shared" si="0"/>
        <v>70</v>
      </c>
    </row>
    <row r="26" spans="1:20" x14ac:dyDescent="0.3">
      <c r="A26">
        <v>21</v>
      </c>
      <c r="B26" t="s">
        <v>550</v>
      </c>
      <c r="C26" t="s">
        <v>551</v>
      </c>
      <c r="D26" t="s">
        <v>552</v>
      </c>
      <c r="E26" s="3" t="s">
        <v>2</v>
      </c>
      <c r="F26" s="9" t="str">
        <f>VLOOKUP(Tableau2579[[#This Row],[PLACE QUIMPER]],PointsClassement[],2,FALSE)</f>
        <v xml:space="preserve"> </v>
      </c>
      <c r="G26" s="5" t="s">
        <v>2</v>
      </c>
      <c r="H26" s="9" t="str">
        <f>VLOOKUP(Tableau2579[[#This Row],[PLACE RIEC]],PointsClassement[],2,FALSE)</f>
        <v xml:space="preserve"> </v>
      </c>
      <c r="I26" s="5" t="s">
        <v>2</v>
      </c>
      <c r="J26" s="9" t="str">
        <f>VLOOKUP(Tableau2579[[#This Row],[PLACE QUIMPERLE]],PointsClassement[],2,FALSE)</f>
        <v xml:space="preserve"> </v>
      </c>
      <c r="K26" s="5">
        <v>9</v>
      </c>
      <c r="L26" s="9">
        <f>VLOOKUP(Tableau2579[[#This Row],[PLACE ERGUE]],PointsClassement[],2,FALSE)</f>
        <v>60</v>
      </c>
      <c r="M26" s="5" t="s">
        <v>2</v>
      </c>
      <c r="N26" s="9" t="str">
        <f>VLOOKUP(Tableau2579[[#This Row],[PLACE TREGUNC]],PointsClassement[],2,FALSE)</f>
        <v xml:space="preserve"> </v>
      </c>
      <c r="O26" s="5" t="s">
        <v>2</v>
      </c>
      <c r="P26" s="9" t="str">
        <f>VLOOKUP(Tableau2579[[#This Row],[PLACE SCAER]],PointsClassement[],2,FALSE)</f>
        <v xml:space="preserve"> </v>
      </c>
      <c r="Q26" s="5" t="s">
        <v>2</v>
      </c>
      <c r="R26" s="9" t="str">
        <f>VLOOKUP(Tableau2579[[#This Row],[PLACE GOUEZEC]],PointsClassement[],2,FALSE)</f>
        <v xml:space="preserve"> </v>
      </c>
      <c r="S26" s="7">
        <v>0</v>
      </c>
      <c r="T26" s="8">
        <f t="shared" si="0"/>
        <v>60</v>
      </c>
    </row>
    <row r="27" spans="1:20" x14ac:dyDescent="0.3">
      <c r="A27">
        <v>22</v>
      </c>
      <c r="B27" t="s">
        <v>503</v>
      </c>
      <c r="C27" t="s">
        <v>171</v>
      </c>
      <c r="D27" t="s">
        <v>98</v>
      </c>
      <c r="E27" s="3" t="s">
        <v>2</v>
      </c>
      <c r="F27" s="9" t="str">
        <f>VLOOKUP(Tableau2579[[#This Row],[PLACE QUIMPER]],PointsClassement[],2,FALSE)</f>
        <v xml:space="preserve"> </v>
      </c>
      <c r="G27" s="5" t="s">
        <v>2</v>
      </c>
      <c r="H27" s="9" t="str">
        <f>VLOOKUP(Tableau2579[[#This Row],[PLACE RIEC]],PointsClassement[],2,FALSE)</f>
        <v xml:space="preserve"> </v>
      </c>
      <c r="I27" s="5">
        <v>10</v>
      </c>
      <c r="J27" s="9">
        <f>VLOOKUP(Tableau2579[[#This Row],[PLACE QUIMPERLE]],PointsClassement[],2,FALSE)</f>
        <v>55</v>
      </c>
      <c r="K27" s="5" t="s">
        <v>2</v>
      </c>
      <c r="L27" s="9" t="str">
        <f>VLOOKUP(Tableau2579[[#This Row],[PLACE ERGUE]],PointsClassement[],2,FALSE)</f>
        <v xml:space="preserve"> </v>
      </c>
      <c r="M27" s="5" t="s">
        <v>2</v>
      </c>
      <c r="N27" s="9" t="str">
        <f>VLOOKUP(Tableau2579[[#This Row],[PLACE TREGUNC]],PointsClassement[],2,FALSE)</f>
        <v xml:space="preserve"> </v>
      </c>
      <c r="O27" s="5" t="s">
        <v>2</v>
      </c>
      <c r="P27" s="9" t="str">
        <f>VLOOKUP(Tableau2579[[#This Row],[PLACE SCAER]],PointsClassement[],2,FALSE)</f>
        <v xml:space="preserve"> </v>
      </c>
      <c r="Q27" s="5" t="s">
        <v>2</v>
      </c>
      <c r="R27" s="9" t="str">
        <f>VLOOKUP(Tableau2579[[#This Row],[PLACE GOUEZEC]],PointsClassement[],2,FALSE)</f>
        <v xml:space="preserve"> </v>
      </c>
      <c r="S27" s="7">
        <v>0</v>
      </c>
      <c r="T27" s="8">
        <f t="shared" si="0"/>
        <v>55</v>
      </c>
    </row>
    <row r="28" spans="1:20" x14ac:dyDescent="0.3">
      <c r="A28">
        <v>23</v>
      </c>
      <c r="B28" t="s">
        <v>587</v>
      </c>
      <c r="C28" t="s">
        <v>180</v>
      </c>
      <c r="D28" t="s">
        <v>74</v>
      </c>
      <c r="E28" s="3" t="s">
        <v>2</v>
      </c>
      <c r="F28" s="9" t="str">
        <f>VLOOKUP(Tableau2579[[#This Row],[PLACE QUIMPER]],PointsClassement[],2,FALSE)</f>
        <v xml:space="preserve"> </v>
      </c>
      <c r="G28" s="5">
        <v>22</v>
      </c>
      <c r="H28" s="9">
        <f>VLOOKUP(Tableau2579[[#This Row],[PLACE RIEC]],PointsClassement[],2,FALSE)</f>
        <v>5</v>
      </c>
      <c r="I28" s="5" t="s">
        <v>2</v>
      </c>
      <c r="J28" s="9" t="str">
        <f>VLOOKUP(Tableau2579[[#This Row],[PLACE QUIMPERLE]],PointsClassement[],2,FALSE)</f>
        <v xml:space="preserve"> </v>
      </c>
      <c r="K28" s="5" t="s">
        <v>2</v>
      </c>
      <c r="L28" s="9" t="str">
        <f>VLOOKUP(Tableau2579[[#This Row],[PLACE ERGUE]],PointsClassement[],2,FALSE)</f>
        <v xml:space="preserve"> </v>
      </c>
      <c r="M28" s="5">
        <v>12</v>
      </c>
      <c r="N28" s="9">
        <f>VLOOKUP(Tableau2579[[#This Row],[PLACE TREGUNC]],PointsClassement[],2,FALSE)</f>
        <v>45</v>
      </c>
      <c r="O28" s="5" t="s">
        <v>2</v>
      </c>
      <c r="P28" s="9" t="str">
        <f>VLOOKUP(Tableau2579[[#This Row],[PLACE SCAER]],PointsClassement[],2,FALSE)</f>
        <v xml:space="preserve"> </v>
      </c>
      <c r="Q28" s="5" t="s">
        <v>2</v>
      </c>
      <c r="R28" s="9" t="str">
        <f>VLOOKUP(Tableau2579[[#This Row],[PLACE GOUEZEC]],PointsClassement[],2,FALSE)</f>
        <v xml:space="preserve"> </v>
      </c>
      <c r="S28" s="7">
        <v>0</v>
      </c>
      <c r="T28" s="8">
        <f t="shared" si="0"/>
        <v>50</v>
      </c>
    </row>
    <row r="29" spans="1:20" x14ac:dyDescent="0.3">
      <c r="A29">
        <v>24</v>
      </c>
      <c r="B29" t="s">
        <v>232</v>
      </c>
      <c r="C29" t="s">
        <v>86</v>
      </c>
      <c r="D29" t="s">
        <v>114</v>
      </c>
      <c r="E29" s="3">
        <v>16</v>
      </c>
      <c r="F29" s="9">
        <f>VLOOKUP(Tableau2579[[#This Row],[PLACE QUIMPER]],PointsClassement[],2,FALSE)</f>
        <v>25</v>
      </c>
      <c r="G29" s="5">
        <v>21</v>
      </c>
      <c r="H29" s="9">
        <f>VLOOKUP(Tableau2579[[#This Row],[PLACE RIEC]],PointsClassement[],2,FALSE)</f>
        <v>5</v>
      </c>
      <c r="I29" s="5">
        <v>35</v>
      </c>
      <c r="J29" s="9">
        <f>VLOOKUP(Tableau2579[[#This Row],[PLACE QUIMPERLE]],PointsClassement[],2,FALSE)</f>
        <v>5</v>
      </c>
      <c r="K29" s="5">
        <v>23</v>
      </c>
      <c r="L29" s="9">
        <f>VLOOKUP(Tableau2579[[#This Row],[PLACE ERGUE]],PointsClassement[],2,FALSE)</f>
        <v>5</v>
      </c>
      <c r="M29" s="5">
        <v>23</v>
      </c>
      <c r="N29" s="9">
        <f>VLOOKUP(Tableau2579[[#This Row],[PLACE TREGUNC]],PointsClassement[],2,FALSE)</f>
        <v>5</v>
      </c>
      <c r="O29" s="5" t="s">
        <v>2</v>
      </c>
      <c r="P29" s="9" t="str">
        <f>VLOOKUP(Tableau2579[[#This Row],[PLACE SCAER]],PointsClassement[],2,FALSE)</f>
        <v xml:space="preserve"> </v>
      </c>
      <c r="Q29" s="5" t="s">
        <v>2</v>
      </c>
      <c r="R29" s="9" t="str">
        <f>VLOOKUP(Tableau2579[[#This Row],[PLACE GOUEZEC]],PointsClassement[],2,FALSE)</f>
        <v xml:space="preserve"> </v>
      </c>
      <c r="S29" s="7"/>
      <c r="T29" s="8">
        <f t="shared" si="0"/>
        <v>45</v>
      </c>
    </row>
    <row r="30" spans="1:20" x14ac:dyDescent="0.3">
      <c r="A30">
        <v>25</v>
      </c>
      <c r="B30" t="s">
        <v>223</v>
      </c>
      <c r="C30" t="s">
        <v>251</v>
      </c>
      <c r="D30" t="s">
        <v>164</v>
      </c>
      <c r="E30" s="3">
        <v>31</v>
      </c>
      <c r="F30" s="9">
        <f>VLOOKUP(Tableau2579[[#This Row],[PLACE QUIMPER]],PointsClassement[],2,FALSE)</f>
        <v>5</v>
      </c>
      <c r="G30" s="5">
        <v>26</v>
      </c>
      <c r="H30" s="9">
        <f>VLOOKUP(Tableau2579[[#This Row],[PLACE RIEC]],PointsClassement[],2,FALSE)</f>
        <v>5</v>
      </c>
      <c r="I30" s="5">
        <v>21</v>
      </c>
      <c r="J30" s="9">
        <f>VLOOKUP(Tableau2579[[#This Row],[PLACE QUIMPERLE]],PointsClassement[],2,FALSE)</f>
        <v>5</v>
      </c>
      <c r="K30" s="5">
        <v>19</v>
      </c>
      <c r="L30" s="9">
        <f>VLOOKUP(Tableau2579[[#This Row],[PLACE ERGUE]],PointsClassement[],2,FALSE)</f>
        <v>10</v>
      </c>
      <c r="M30" s="5">
        <v>18</v>
      </c>
      <c r="N30" s="9">
        <f>VLOOKUP(Tableau2579[[#This Row],[PLACE TREGUNC]],PointsClassement[],2,FALSE)</f>
        <v>15</v>
      </c>
      <c r="O30" s="5" t="s">
        <v>2</v>
      </c>
      <c r="P30" s="9" t="str">
        <f>VLOOKUP(Tableau2579[[#This Row],[PLACE SCAER]],PointsClassement[],2,FALSE)</f>
        <v xml:space="preserve"> </v>
      </c>
      <c r="Q30" s="5" t="s">
        <v>2</v>
      </c>
      <c r="R30" s="9" t="str">
        <f>VLOOKUP(Tableau2579[[#This Row],[PLACE GOUEZEC]],PointsClassement[],2,FALSE)</f>
        <v xml:space="preserve"> </v>
      </c>
      <c r="S30" s="7"/>
      <c r="T30" s="8">
        <f t="shared" si="0"/>
        <v>40</v>
      </c>
    </row>
    <row r="31" spans="1:20" x14ac:dyDescent="0.3">
      <c r="A31">
        <v>26</v>
      </c>
      <c r="B31" t="s">
        <v>147</v>
      </c>
      <c r="C31" t="s">
        <v>86</v>
      </c>
      <c r="D31" t="s">
        <v>114</v>
      </c>
      <c r="E31" s="3">
        <v>22</v>
      </c>
      <c r="F31" s="9">
        <f>VLOOKUP(Tableau2579[[#This Row],[PLACE QUIMPER]],PointsClassement[],2,FALSE)</f>
        <v>5</v>
      </c>
      <c r="G31" s="5">
        <v>17</v>
      </c>
      <c r="H31" s="9">
        <f>VLOOKUP(Tableau2579[[#This Row],[PLACE RIEC]],PointsClassement[],2,FALSE)</f>
        <v>20</v>
      </c>
      <c r="I31" s="5">
        <v>33</v>
      </c>
      <c r="J31" s="9">
        <f>VLOOKUP(Tableau2579[[#This Row],[PLACE QUIMPERLE]],PointsClassement[],2,FALSE)</f>
        <v>5</v>
      </c>
      <c r="K31" s="5">
        <v>22</v>
      </c>
      <c r="L31" s="9">
        <f>VLOOKUP(Tableau2579[[#This Row],[PLACE ERGUE]],PointsClassement[],2,FALSE)</f>
        <v>5</v>
      </c>
      <c r="M31" s="5">
        <v>27</v>
      </c>
      <c r="N31" s="9">
        <f>VLOOKUP(Tableau2579[[#This Row],[PLACE TREGUNC]],PointsClassement[],2,FALSE)</f>
        <v>5</v>
      </c>
      <c r="O31" s="5" t="s">
        <v>2</v>
      </c>
      <c r="P31" s="9" t="str">
        <f>VLOOKUP(Tableau2579[[#This Row],[PLACE SCAER]],PointsClassement[],2,FALSE)</f>
        <v xml:space="preserve"> </v>
      </c>
      <c r="Q31" s="5" t="s">
        <v>2</v>
      </c>
      <c r="R31" s="9" t="str">
        <f>VLOOKUP(Tableau2579[[#This Row],[PLACE GOUEZEC]],PointsClassement[],2,FALSE)</f>
        <v xml:space="preserve"> </v>
      </c>
      <c r="S31" s="7"/>
      <c r="T31" s="8">
        <f t="shared" si="0"/>
        <v>40</v>
      </c>
    </row>
    <row r="32" spans="1:20" x14ac:dyDescent="0.3">
      <c r="A32">
        <v>27</v>
      </c>
      <c r="B32" t="s">
        <v>241</v>
      </c>
      <c r="C32" t="s">
        <v>242</v>
      </c>
      <c r="D32" t="s">
        <v>114</v>
      </c>
      <c r="E32" s="3">
        <v>24</v>
      </c>
      <c r="F32" s="9">
        <f>VLOOKUP(Tableau2579[[#This Row],[PLACE QUIMPER]],PointsClassement[],2,FALSE)</f>
        <v>5</v>
      </c>
      <c r="G32" s="5">
        <v>18</v>
      </c>
      <c r="H32" s="9">
        <f>VLOOKUP(Tableau2579[[#This Row],[PLACE RIEC]],PointsClassement[],2,FALSE)</f>
        <v>15</v>
      </c>
      <c r="I32" s="5">
        <v>24</v>
      </c>
      <c r="J32" s="9">
        <f>VLOOKUP(Tableau2579[[#This Row],[PLACE QUIMPERLE]],PointsClassement[],2,FALSE)</f>
        <v>5</v>
      </c>
      <c r="K32" s="5">
        <v>30</v>
      </c>
      <c r="L32" s="9">
        <f>VLOOKUP(Tableau2579[[#This Row],[PLACE ERGUE]],PointsClassement[],2,FALSE)</f>
        <v>5</v>
      </c>
      <c r="M32" s="5">
        <v>21</v>
      </c>
      <c r="N32" s="9">
        <f>VLOOKUP(Tableau2579[[#This Row],[PLACE TREGUNC]],PointsClassement[],2,FALSE)</f>
        <v>5</v>
      </c>
      <c r="O32" s="5" t="s">
        <v>2</v>
      </c>
      <c r="P32" s="9" t="str">
        <f>VLOOKUP(Tableau2579[[#This Row],[PLACE SCAER]],PointsClassement[],2,FALSE)</f>
        <v xml:space="preserve"> </v>
      </c>
      <c r="Q32" s="5" t="s">
        <v>2</v>
      </c>
      <c r="R32" s="9" t="str">
        <f>VLOOKUP(Tableau2579[[#This Row],[PLACE GOUEZEC]],PointsClassement[],2,FALSE)</f>
        <v xml:space="preserve"> </v>
      </c>
      <c r="S32" s="7"/>
      <c r="T32" s="8">
        <f t="shared" si="0"/>
        <v>35</v>
      </c>
    </row>
    <row r="33" spans="1:20" x14ac:dyDescent="0.3">
      <c r="A33">
        <v>28</v>
      </c>
      <c r="B33" t="s">
        <v>119</v>
      </c>
      <c r="C33" t="s">
        <v>193</v>
      </c>
      <c r="D33" t="s">
        <v>74</v>
      </c>
      <c r="E33" s="3">
        <v>17</v>
      </c>
      <c r="F33" s="9">
        <f>VLOOKUP(Tableau2579[[#This Row],[PLACE QUIMPER]],PointsClassement[],2,FALSE)</f>
        <v>20</v>
      </c>
      <c r="G33" s="5">
        <v>37</v>
      </c>
      <c r="H33" s="9">
        <f>VLOOKUP(Tableau2579[[#This Row],[PLACE RIEC]],PointsClassement[],2,FALSE)</f>
        <v>5</v>
      </c>
      <c r="I33" s="5">
        <v>27</v>
      </c>
      <c r="J33" s="9">
        <f>VLOOKUP(Tableau2579[[#This Row],[PLACE QUIMPERLE]],PointsClassement[],2,FALSE)</f>
        <v>5</v>
      </c>
      <c r="K33" s="5">
        <v>21</v>
      </c>
      <c r="L33" s="9">
        <f>VLOOKUP(Tableau2579[[#This Row],[PLACE ERGUE]],PointsClassement[],2,FALSE)</f>
        <v>5</v>
      </c>
      <c r="M33" s="5" t="s">
        <v>2</v>
      </c>
      <c r="N33" s="9" t="str">
        <f>VLOOKUP(Tableau2579[[#This Row],[PLACE TREGUNC]],PointsClassement[],2,FALSE)</f>
        <v xml:space="preserve"> </v>
      </c>
      <c r="O33" s="5" t="s">
        <v>2</v>
      </c>
      <c r="P33" s="9" t="str">
        <f>VLOOKUP(Tableau2579[[#This Row],[PLACE SCAER]],PointsClassement[],2,FALSE)</f>
        <v xml:space="preserve"> </v>
      </c>
      <c r="Q33" s="5" t="s">
        <v>2</v>
      </c>
      <c r="R33" s="9" t="str">
        <f>VLOOKUP(Tableau2579[[#This Row],[PLACE GOUEZEC]],PointsClassement[],2,FALSE)</f>
        <v xml:space="preserve"> </v>
      </c>
      <c r="S33" s="7">
        <v>0</v>
      </c>
      <c r="T33" s="8">
        <f t="shared" si="0"/>
        <v>35</v>
      </c>
    </row>
    <row r="34" spans="1:20" x14ac:dyDescent="0.3">
      <c r="A34">
        <v>29</v>
      </c>
      <c r="B34" t="s">
        <v>435</v>
      </c>
      <c r="C34" t="s">
        <v>140</v>
      </c>
      <c r="D34" t="s">
        <v>434</v>
      </c>
      <c r="E34" s="3" t="s">
        <v>2</v>
      </c>
      <c r="F34" s="9" t="str">
        <f>VLOOKUP(Tableau2579[[#This Row],[PLACE QUIMPER]],PointsClassement[],2,FALSE)</f>
        <v xml:space="preserve"> </v>
      </c>
      <c r="G34" s="5">
        <v>19</v>
      </c>
      <c r="H34" s="9">
        <f>VLOOKUP(Tableau2579[[#This Row],[PLACE RIEC]],PointsClassement[],2,FALSE)</f>
        <v>10</v>
      </c>
      <c r="I34" s="5">
        <v>17</v>
      </c>
      <c r="J34" s="9">
        <f>VLOOKUP(Tableau2579[[#This Row],[PLACE QUIMPERLE]],PointsClassement[],2,FALSE)</f>
        <v>20</v>
      </c>
      <c r="K34" s="5" t="s">
        <v>2</v>
      </c>
      <c r="L34" s="9" t="str">
        <f>VLOOKUP(Tableau2579[[#This Row],[PLACE ERGUE]],PointsClassement[],2,FALSE)</f>
        <v xml:space="preserve"> </v>
      </c>
      <c r="M34" s="5" t="s">
        <v>2</v>
      </c>
      <c r="N34" s="9" t="str">
        <f>VLOOKUP(Tableau2579[[#This Row],[PLACE TREGUNC]],PointsClassement[],2,FALSE)</f>
        <v xml:space="preserve"> </v>
      </c>
      <c r="O34" s="5" t="s">
        <v>2</v>
      </c>
      <c r="P34" s="9" t="str">
        <f>VLOOKUP(Tableau2579[[#This Row],[PLACE SCAER]],PointsClassement[],2,FALSE)</f>
        <v xml:space="preserve"> </v>
      </c>
      <c r="Q34" s="5" t="s">
        <v>2</v>
      </c>
      <c r="R34" s="9" t="str">
        <f>VLOOKUP(Tableau2579[[#This Row],[PLACE GOUEZEC]],PointsClassement[],2,FALSE)</f>
        <v xml:space="preserve"> </v>
      </c>
      <c r="S34" s="7">
        <v>0</v>
      </c>
      <c r="T34" s="8">
        <f t="shared" si="0"/>
        <v>30</v>
      </c>
    </row>
    <row r="35" spans="1:20" x14ac:dyDescent="0.3">
      <c r="A35">
        <v>30</v>
      </c>
      <c r="B35" t="s">
        <v>196</v>
      </c>
      <c r="C35" t="s">
        <v>79</v>
      </c>
      <c r="D35" t="s">
        <v>95</v>
      </c>
      <c r="E35" s="3">
        <v>27</v>
      </c>
      <c r="F35" s="9">
        <f>VLOOKUP(Tableau2579[[#This Row],[PLACE QUIMPER]],PointsClassement[],2,FALSE)</f>
        <v>5</v>
      </c>
      <c r="G35" s="5">
        <v>23</v>
      </c>
      <c r="H35" s="9">
        <f>VLOOKUP(Tableau2579[[#This Row],[PLACE RIEC]],PointsClassement[],2,FALSE)</f>
        <v>5</v>
      </c>
      <c r="I35" s="5">
        <v>23</v>
      </c>
      <c r="J35" s="9">
        <f>VLOOKUP(Tableau2579[[#This Row],[PLACE QUIMPERLE]],PointsClassement[],2,FALSE)</f>
        <v>5</v>
      </c>
      <c r="K35" s="5">
        <v>24</v>
      </c>
      <c r="L35" s="9">
        <f>VLOOKUP(Tableau2579[[#This Row],[PLACE ERGUE]],PointsClassement[],2,FALSE)</f>
        <v>5</v>
      </c>
      <c r="M35" s="5">
        <v>20</v>
      </c>
      <c r="N35" s="9">
        <f>VLOOKUP(Tableau2579[[#This Row],[PLACE TREGUNC]],PointsClassement[],2,FALSE)</f>
        <v>5</v>
      </c>
      <c r="O35" s="5" t="s">
        <v>2</v>
      </c>
      <c r="P35" s="9" t="str">
        <f>VLOOKUP(Tableau2579[[#This Row],[PLACE SCAER]],PointsClassement[],2,FALSE)</f>
        <v xml:space="preserve"> </v>
      </c>
      <c r="Q35" s="5" t="s">
        <v>2</v>
      </c>
      <c r="R35" s="9" t="str">
        <f>VLOOKUP(Tableau2579[[#This Row],[PLACE GOUEZEC]],PointsClassement[],2,FALSE)</f>
        <v xml:space="preserve"> </v>
      </c>
      <c r="S35" s="7"/>
      <c r="T35" s="8">
        <f t="shared" si="0"/>
        <v>25</v>
      </c>
    </row>
    <row r="36" spans="1:20" x14ac:dyDescent="0.3">
      <c r="A36">
        <v>31</v>
      </c>
      <c r="B36" t="s">
        <v>249</v>
      </c>
      <c r="C36" t="s">
        <v>73</v>
      </c>
      <c r="D36" t="s">
        <v>187</v>
      </c>
      <c r="E36" s="3">
        <v>29</v>
      </c>
      <c r="F36" s="9">
        <f>VLOOKUP(Tableau2579[[#This Row],[PLACE QUIMPER]],PointsClassement[],2,FALSE)</f>
        <v>5</v>
      </c>
      <c r="G36" s="5">
        <v>33</v>
      </c>
      <c r="H36" s="9">
        <f>VLOOKUP(Tableau2579[[#This Row],[PLACE RIEC]],PointsClassement[],2,FALSE)</f>
        <v>5</v>
      </c>
      <c r="I36" s="5">
        <v>22</v>
      </c>
      <c r="J36" s="9">
        <f>VLOOKUP(Tableau2579[[#This Row],[PLACE QUIMPERLE]],PointsClassement[],2,FALSE)</f>
        <v>5</v>
      </c>
      <c r="K36" s="5">
        <v>32</v>
      </c>
      <c r="L36" s="9">
        <f>VLOOKUP(Tableau2579[[#This Row],[PLACE ERGUE]],PointsClassement[],2,FALSE)</f>
        <v>5</v>
      </c>
      <c r="M36" s="5">
        <v>24</v>
      </c>
      <c r="N36" s="9">
        <f>VLOOKUP(Tableau2579[[#This Row],[PLACE TREGUNC]],PointsClassement[],2,FALSE)</f>
        <v>5</v>
      </c>
      <c r="O36" s="5" t="s">
        <v>2</v>
      </c>
      <c r="P36" s="9" t="str">
        <f>VLOOKUP(Tableau2579[[#This Row],[PLACE SCAER]],PointsClassement[],2,FALSE)</f>
        <v xml:space="preserve"> </v>
      </c>
      <c r="Q36" s="5" t="s">
        <v>2</v>
      </c>
      <c r="R36" s="9" t="str">
        <f>VLOOKUP(Tableau2579[[#This Row],[PLACE GOUEZEC]],PointsClassement[],2,FALSE)</f>
        <v xml:space="preserve"> </v>
      </c>
      <c r="S36" s="7"/>
      <c r="T36" s="8">
        <f t="shared" si="0"/>
        <v>25</v>
      </c>
    </row>
    <row r="37" spans="1:20" x14ac:dyDescent="0.3">
      <c r="A37">
        <v>32</v>
      </c>
      <c r="B37" t="s">
        <v>259</v>
      </c>
      <c r="C37" t="s">
        <v>260</v>
      </c>
      <c r="D37" t="s">
        <v>164</v>
      </c>
      <c r="E37" s="3">
        <v>34</v>
      </c>
      <c r="F37" s="9">
        <f>VLOOKUP(Tableau2579[[#This Row],[PLACE QUIMPER]],PointsClassement[],2,FALSE)</f>
        <v>5</v>
      </c>
      <c r="G37" s="5">
        <v>36</v>
      </c>
      <c r="H37" s="9">
        <f>VLOOKUP(Tableau2579[[#This Row],[PLACE RIEC]],PointsClassement[],2,FALSE)</f>
        <v>5</v>
      </c>
      <c r="I37" s="5">
        <v>32</v>
      </c>
      <c r="J37" s="9">
        <f>VLOOKUP(Tableau2579[[#This Row],[PLACE QUIMPERLE]],PointsClassement[],2,FALSE)</f>
        <v>5</v>
      </c>
      <c r="K37" s="5">
        <v>28</v>
      </c>
      <c r="L37" s="9">
        <f>VLOOKUP(Tableau2579[[#This Row],[PLACE ERGUE]],PointsClassement[],2,FALSE)</f>
        <v>5</v>
      </c>
      <c r="M37" s="5">
        <v>26</v>
      </c>
      <c r="N37" s="9">
        <f>VLOOKUP(Tableau2579[[#This Row],[PLACE TREGUNC]],PointsClassement[],2,FALSE)</f>
        <v>5</v>
      </c>
      <c r="O37" s="5" t="s">
        <v>2</v>
      </c>
      <c r="P37" s="9" t="str">
        <f>VLOOKUP(Tableau2579[[#This Row],[PLACE SCAER]],PointsClassement[],2,FALSE)</f>
        <v xml:space="preserve"> </v>
      </c>
      <c r="Q37" s="5" t="s">
        <v>2</v>
      </c>
      <c r="R37" s="9" t="str">
        <f>VLOOKUP(Tableau2579[[#This Row],[PLACE GOUEZEC]],PointsClassement[],2,FALSE)</f>
        <v xml:space="preserve"> </v>
      </c>
      <c r="S37" s="7"/>
      <c r="T37" s="8">
        <f t="shared" si="0"/>
        <v>25</v>
      </c>
    </row>
    <row r="38" spans="1:20" x14ac:dyDescent="0.3">
      <c r="A38">
        <v>33</v>
      </c>
      <c r="B38" t="s">
        <v>250</v>
      </c>
      <c r="C38" t="s">
        <v>135</v>
      </c>
      <c r="D38" t="s">
        <v>205</v>
      </c>
      <c r="E38" s="3">
        <v>30</v>
      </c>
      <c r="F38" s="9">
        <f>VLOOKUP(Tableau2579[[#This Row],[PLACE QUIMPER]],PointsClassement[],2,FALSE)</f>
        <v>5</v>
      </c>
      <c r="G38" s="5">
        <v>32</v>
      </c>
      <c r="H38" s="9">
        <f>VLOOKUP(Tableau2579[[#This Row],[PLACE RIEC]],PointsClassement[],2,FALSE)</f>
        <v>5</v>
      </c>
      <c r="I38" s="5">
        <v>31</v>
      </c>
      <c r="J38" s="9">
        <f>VLOOKUP(Tableau2579[[#This Row],[PLACE QUIMPERLE]],PointsClassement[],2,FALSE)</f>
        <v>5</v>
      </c>
      <c r="K38" s="5">
        <v>29</v>
      </c>
      <c r="L38" s="9">
        <f>VLOOKUP(Tableau2579[[#This Row],[PLACE ERGUE]],PointsClassement[],2,FALSE)</f>
        <v>5</v>
      </c>
      <c r="M38" s="5">
        <v>29</v>
      </c>
      <c r="N38" s="9">
        <f>VLOOKUP(Tableau2579[[#This Row],[PLACE TREGUNC]],PointsClassement[],2,FALSE)</f>
        <v>5</v>
      </c>
      <c r="O38" s="5" t="s">
        <v>2</v>
      </c>
      <c r="P38" s="9" t="str">
        <f>VLOOKUP(Tableau2579[[#This Row],[PLACE SCAER]],PointsClassement[],2,FALSE)</f>
        <v xml:space="preserve"> </v>
      </c>
      <c r="Q38" s="5" t="s">
        <v>2</v>
      </c>
      <c r="R38" s="9" t="str">
        <f>VLOOKUP(Tableau2579[[#This Row],[PLACE GOUEZEC]],PointsClassement[],2,FALSE)</f>
        <v xml:space="preserve"> </v>
      </c>
      <c r="S38" s="7"/>
      <c r="T38" s="8">
        <f t="shared" ref="T38:T69" si="1">SUM(F38,H38,J38,L38,N38,P38,R38,S38)</f>
        <v>25</v>
      </c>
    </row>
    <row r="39" spans="1:20" x14ac:dyDescent="0.3">
      <c r="A39">
        <v>34</v>
      </c>
      <c r="B39" t="s">
        <v>236</v>
      </c>
      <c r="C39" t="s">
        <v>204</v>
      </c>
      <c r="D39" t="s">
        <v>205</v>
      </c>
      <c r="E39" s="3">
        <v>20</v>
      </c>
      <c r="F39" s="9">
        <f>VLOOKUP(Tableau2579[[#This Row],[PLACE QUIMPER]],PointsClassement[],2,FALSE)</f>
        <v>5</v>
      </c>
      <c r="G39" s="5">
        <v>31</v>
      </c>
      <c r="H39" s="9">
        <f>VLOOKUP(Tableau2579[[#This Row],[PLACE RIEC]],PointsClassement[],2,FALSE)</f>
        <v>5</v>
      </c>
      <c r="I39" s="5">
        <v>29</v>
      </c>
      <c r="J39" s="9">
        <f>VLOOKUP(Tableau2579[[#This Row],[PLACE QUIMPERLE]],PointsClassement[],2,FALSE)</f>
        <v>5</v>
      </c>
      <c r="K39" s="5">
        <v>25</v>
      </c>
      <c r="L39" s="9">
        <f>VLOOKUP(Tableau2579[[#This Row],[PLACE ERGUE]],PointsClassement[],2,FALSE)</f>
        <v>5</v>
      </c>
      <c r="M39" s="5">
        <v>30</v>
      </c>
      <c r="N39" s="9">
        <f>VLOOKUP(Tableau2579[[#This Row],[PLACE TREGUNC]],PointsClassement[],2,FALSE)</f>
        <v>5</v>
      </c>
      <c r="O39" s="5" t="s">
        <v>2</v>
      </c>
      <c r="P39" s="9" t="str">
        <f>VLOOKUP(Tableau2579[[#This Row],[PLACE SCAER]],PointsClassement[],2,FALSE)</f>
        <v xml:space="preserve"> </v>
      </c>
      <c r="Q39" s="5" t="s">
        <v>2</v>
      </c>
      <c r="R39" s="9" t="str">
        <f>VLOOKUP(Tableau2579[[#This Row],[PLACE GOUEZEC]],PointsClassement[],2,FALSE)</f>
        <v xml:space="preserve"> </v>
      </c>
      <c r="S39" s="7"/>
      <c r="T39" s="8">
        <f t="shared" si="1"/>
        <v>25</v>
      </c>
    </row>
    <row r="40" spans="1:20" x14ac:dyDescent="0.3">
      <c r="A40">
        <v>35</v>
      </c>
      <c r="B40" t="s">
        <v>261</v>
      </c>
      <c r="C40" t="s">
        <v>168</v>
      </c>
      <c r="D40" t="s">
        <v>187</v>
      </c>
      <c r="E40" s="3">
        <v>35</v>
      </c>
      <c r="F40" s="9">
        <f>VLOOKUP(Tableau2579[[#This Row],[PLACE QUIMPER]],PointsClassement[],2,FALSE)</f>
        <v>5</v>
      </c>
      <c r="G40" s="5">
        <v>39</v>
      </c>
      <c r="H40" s="9">
        <f>VLOOKUP(Tableau2579[[#This Row],[PLACE RIEC]],PointsClassement[],2,FALSE)</f>
        <v>5</v>
      </c>
      <c r="I40" s="5">
        <v>34</v>
      </c>
      <c r="J40" s="9">
        <f>VLOOKUP(Tableau2579[[#This Row],[PLACE QUIMPERLE]],PointsClassement[],2,FALSE)</f>
        <v>5</v>
      </c>
      <c r="K40" s="5">
        <v>38</v>
      </c>
      <c r="L40" s="9">
        <f>VLOOKUP(Tableau2579[[#This Row],[PLACE ERGUE]],PointsClassement[],2,FALSE)</f>
        <v>5</v>
      </c>
      <c r="M40" s="5">
        <v>35</v>
      </c>
      <c r="N40" s="9">
        <f>VLOOKUP(Tableau2579[[#This Row],[PLACE TREGUNC]],PointsClassement[],2,FALSE)</f>
        <v>5</v>
      </c>
      <c r="O40" s="5" t="s">
        <v>2</v>
      </c>
      <c r="P40" s="9" t="str">
        <f>VLOOKUP(Tableau2579[[#This Row],[PLACE SCAER]],PointsClassement[],2,FALSE)</f>
        <v xml:space="preserve"> </v>
      </c>
      <c r="Q40" s="5" t="s">
        <v>2</v>
      </c>
      <c r="R40" s="9" t="str">
        <f>VLOOKUP(Tableau2579[[#This Row],[PLACE GOUEZEC]],PointsClassement[],2,FALSE)</f>
        <v xml:space="preserve"> </v>
      </c>
      <c r="S40" s="7"/>
      <c r="T40" s="8">
        <f t="shared" si="1"/>
        <v>25</v>
      </c>
    </row>
    <row r="41" spans="1:20" x14ac:dyDescent="0.3">
      <c r="A41">
        <v>36</v>
      </c>
      <c r="B41" t="s">
        <v>438</v>
      </c>
      <c r="C41" t="s">
        <v>431</v>
      </c>
      <c r="D41" t="s">
        <v>439</v>
      </c>
      <c r="E41" s="3" t="s">
        <v>2</v>
      </c>
      <c r="F41" s="9" t="str">
        <f>VLOOKUP(Tableau2579[[#This Row],[PLACE QUIMPER]],PointsClassement[],2,FALSE)</f>
        <v xml:space="preserve"> </v>
      </c>
      <c r="G41" s="5">
        <v>29</v>
      </c>
      <c r="H41" s="9">
        <f>VLOOKUP(Tableau2579[[#This Row],[PLACE RIEC]],PointsClassement[],2,FALSE)</f>
        <v>5</v>
      </c>
      <c r="I41" s="5">
        <v>20</v>
      </c>
      <c r="J41" s="9">
        <f>VLOOKUP(Tableau2579[[#This Row],[PLACE QUIMPERLE]],PointsClassement[],2,FALSE)</f>
        <v>5</v>
      </c>
      <c r="K41" s="5">
        <v>18</v>
      </c>
      <c r="L41" s="9">
        <f>VLOOKUP(Tableau2579[[#This Row],[PLACE ERGUE]],PointsClassement[],2,FALSE)</f>
        <v>15</v>
      </c>
      <c r="M41" s="5" t="s">
        <v>2</v>
      </c>
      <c r="N41" s="9" t="str">
        <f>VLOOKUP(Tableau2579[[#This Row],[PLACE TREGUNC]],PointsClassement[],2,FALSE)</f>
        <v xml:space="preserve"> </v>
      </c>
      <c r="O41" s="5" t="s">
        <v>2</v>
      </c>
      <c r="P41" s="9" t="str">
        <f>VLOOKUP(Tableau2579[[#This Row],[PLACE SCAER]],PointsClassement[],2,FALSE)</f>
        <v xml:space="preserve"> </v>
      </c>
      <c r="Q41" s="5" t="s">
        <v>2</v>
      </c>
      <c r="R41" s="9" t="str">
        <f>VLOOKUP(Tableau2579[[#This Row],[PLACE GOUEZEC]],PointsClassement[],2,FALSE)</f>
        <v xml:space="preserve"> </v>
      </c>
      <c r="S41" s="7">
        <v>0</v>
      </c>
      <c r="T41" s="8">
        <f t="shared" si="1"/>
        <v>25</v>
      </c>
    </row>
    <row r="42" spans="1:20" x14ac:dyDescent="0.3">
      <c r="A42">
        <v>37</v>
      </c>
      <c r="B42" t="s">
        <v>130</v>
      </c>
      <c r="C42" t="s">
        <v>239</v>
      </c>
      <c r="D42" t="s">
        <v>127</v>
      </c>
      <c r="E42" s="3">
        <v>23</v>
      </c>
      <c r="F42" s="9">
        <f>VLOOKUP(Tableau2579[[#This Row],[PLACE QUIMPER]],PointsClassement[],2,FALSE)</f>
        <v>5</v>
      </c>
      <c r="G42" s="5">
        <v>24</v>
      </c>
      <c r="H42" s="9">
        <f>VLOOKUP(Tableau2579[[#This Row],[PLACE RIEC]],PointsClassement[],2,FALSE)</f>
        <v>5</v>
      </c>
      <c r="I42" s="5" t="s">
        <v>2</v>
      </c>
      <c r="J42" s="9" t="str">
        <f>VLOOKUP(Tableau2579[[#This Row],[PLACE QUIMPERLE]],PointsClassement[],2,FALSE)</f>
        <v xml:space="preserve"> </v>
      </c>
      <c r="K42" s="5">
        <v>26</v>
      </c>
      <c r="L42" s="9">
        <f>VLOOKUP(Tableau2579[[#This Row],[PLACE ERGUE]],PointsClassement[],2,FALSE)</f>
        <v>5</v>
      </c>
      <c r="M42" s="5">
        <v>28</v>
      </c>
      <c r="N42" s="9">
        <f>VLOOKUP(Tableau2579[[#This Row],[PLACE TREGUNC]],PointsClassement[],2,FALSE)</f>
        <v>5</v>
      </c>
      <c r="O42" s="5" t="s">
        <v>2</v>
      </c>
      <c r="P42" s="9" t="str">
        <f>VLOOKUP(Tableau2579[[#This Row],[PLACE SCAER]],PointsClassement[],2,FALSE)</f>
        <v xml:space="preserve"> </v>
      </c>
      <c r="Q42" s="5" t="s">
        <v>2</v>
      </c>
      <c r="R42" s="9" t="str">
        <f>VLOOKUP(Tableau2579[[#This Row],[PLACE GOUEZEC]],PointsClassement[],2,FALSE)</f>
        <v xml:space="preserve"> </v>
      </c>
      <c r="S42" s="7">
        <v>0</v>
      </c>
      <c r="T42" s="8">
        <f t="shared" si="1"/>
        <v>20</v>
      </c>
    </row>
    <row r="43" spans="1:20" x14ac:dyDescent="0.3">
      <c r="A43">
        <v>38</v>
      </c>
      <c r="B43" t="s">
        <v>268</v>
      </c>
      <c r="C43" t="s">
        <v>204</v>
      </c>
      <c r="D43" t="s">
        <v>98</v>
      </c>
      <c r="E43" s="3">
        <v>38</v>
      </c>
      <c r="F43" s="9">
        <f>VLOOKUP(Tableau2579[[#This Row],[PLACE QUIMPER]],PointsClassement[],2,FALSE)</f>
        <v>5</v>
      </c>
      <c r="G43" s="5">
        <v>38</v>
      </c>
      <c r="H43" s="9">
        <f>VLOOKUP(Tableau2579[[#This Row],[PLACE RIEC]],PointsClassement[],2,FALSE)</f>
        <v>5</v>
      </c>
      <c r="I43" s="5">
        <v>25</v>
      </c>
      <c r="J43" s="9">
        <f>VLOOKUP(Tableau2579[[#This Row],[PLACE QUIMPERLE]],PointsClassement[],2,FALSE)</f>
        <v>5</v>
      </c>
      <c r="K43" s="5" t="s">
        <v>2</v>
      </c>
      <c r="L43" s="9" t="str">
        <f>VLOOKUP(Tableau2579[[#This Row],[PLACE ERGUE]],PointsClassement[],2,FALSE)</f>
        <v xml:space="preserve"> </v>
      </c>
      <c r="M43" s="5">
        <v>32</v>
      </c>
      <c r="N43" s="9">
        <f>VLOOKUP(Tableau2579[[#This Row],[PLACE TREGUNC]],PointsClassement[],2,FALSE)</f>
        <v>5</v>
      </c>
      <c r="O43" s="5" t="s">
        <v>2</v>
      </c>
      <c r="P43" s="9" t="str">
        <f>VLOOKUP(Tableau2579[[#This Row],[PLACE SCAER]],PointsClassement[],2,FALSE)</f>
        <v xml:space="preserve"> </v>
      </c>
      <c r="Q43" s="5" t="s">
        <v>2</v>
      </c>
      <c r="R43" s="9" t="str">
        <f>VLOOKUP(Tableau2579[[#This Row],[PLACE GOUEZEC]],PointsClassement[],2,FALSE)</f>
        <v xml:space="preserve"> </v>
      </c>
      <c r="S43" s="7">
        <v>0</v>
      </c>
      <c r="T43" s="8">
        <f t="shared" si="1"/>
        <v>20</v>
      </c>
    </row>
    <row r="44" spans="1:20" x14ac:dyDescent="0.3">
      <c r="A44">
        <v>39</v>
      </c>
      <c r="B44" t="s">
        <v>262</v>
      </c>
      <c r="C44" t="s">
        <v>263</v>
      </c>
      <c r="D44" t="s">
        <v>95</v>
      </c>
      <c r="E44" s="3" t="s">
        <v>2</v>
      </c>
      <c r="F44" s="9" t="str">
        <f>VLOOKUP(Tableau2579[[#This Row],[PLACE QUIMPER]],PointsClassement[],2,FALSE)</f>
        <v xml:space="preserve"> </v>
      </c>
      <c r="G44" s="5">
        <v>34</v>
      </c>
      <c r="H44" s="9">
        <f>VLOOKUP(Tableau2579[[#This Row],[PLACE RIEC]],PointsClassement[],2,FALSE)</f>
        <v>5</v>
      </c>
      <c r="I44" s="5">
        <v>30</v>
      </c>
      <c r="J44" s="9">
        <f>VLOOKUP(Tableau2579[[#This Row],[PLACE QUIMPERLE]],PointsClassement[],2,FALSE)</f>
        <v>5</v>
      </c>
      <c r="K44" s="5">
        <v>27</v>
      </c>
      <c r="L44" s="9">
        <f>VLOOKUP(Tableau2579[[#This Row],[PLACE ERGUE]],PointsClassement[],2,FALSE)</f>
        <v>5</v>
      </c>
      <c r="M44" s="5">
        <v>33</v>
      </c>
      <c r="N44" s="9">
        <f>VLOOKUP(Tableau2579[[#This Row],[PLACE TREGUNC]],PointsClassement[],2,FALSE)</f>
        <v>5</v>
      </c>
      <c r="O44" s="5" t="s">
        <v>2</v>
      </c>
      <c r="P44" s="9" t="str">
        <f>VLOOKUP(Tableau2579[[#This Row],[PLACE SCAER]],PointsClassement[],2,FALSE)</f>
        <v xml:space="preserve"> </v>
      </c>
      <c r="Q44" s="5" t="s">
        <v>2</v>
      </c>
      <c r="R44" s="9" t="str">
        <f>VLOOKUP(Tableau2579[[#This Row],[PLACE GOUEZEC]],PointsClassement[],2,FALSE)</f>
        <v xml:space="preserve"> </v>
      </c>
      <c r="S44" s="7">
        <v>0</v>
      </c>
      <c r="T44" s="8">
        <f t="shared" si="1"/>
        <v>20</v>
      </c>
    </row>
    <row r="45" spans="1:20" x14ac:dyDescent="0.3">
      <c r="A45">
        <v>40</v>
      </c>
      <c r="B45" t="s">
        <v>269</v>
      </c>
      <c r="C45" t="s">
        <v>79</v>
      </c>
      <c r="D45" t="s">
        <v>114</v>
      </c>
      <c r="E45" s="3">
        <v>39</v>
      </c>
      <c r="F45" s="9">
        <f>VLOOKUP(Tableau2579[[#This Row],[PLACE QUIMPER]],PointsClassement[],2,FALSE)</f>
        <v>5</v>
      </c>
      <c r="G45" s="5">
        <v>41</v>
      </c>
      <c r="H45" s="9">
        <f>VLOOKUP(Tableau2579[[#This Row],[PLACE RIEC]],PointsClassement[],2,FALSE)</f>
        <v>5</v>
      </c>
      <c r="I45" s="5">
        <v>38</v>
      </c>
      <c r="J45" s="9">
        <f>VLOOKUP(Tableau2579[[#This Row],[PLACE QUIMPERLE]],PointsClassement[],2,FALSE)</f>
        <v>5</v>
      </c>
      <c r="K45" s="5">
        <v>36</v>
      </c>
      <c r="L45" s="9">
        <f>VLOOKUP(Tableau2579[[#This Row],[PLACE ERGUE]],PointsClassement[],2,FALSE)</f>
        <v>5</v>
      </c>
      <c r="M45" s="5" t="s">
        <v>2</v>
      </c>
      <c r="N45" s="9" t="str">
        <f>VLOOKUP(Tableau2579[[#This Row],[PLACE TREGUNC]],PointsClassement[],2,FALSE)</f>
        <v xml:space="preserve"> </v>
      </c>
      <c r="O45" s="5" t="s">
        <v>2</v>
      </c>
      <c r="P45" s="9" t="str">
        <f>VLOOKUP(Tableau2579[[#This Row],[PLACE SCAER]],PointsClassement[],2,FALSE)</f>
        <v xml:space="preserve"> </v>
      </c>
      <c r="Q45" s="5" t="s">
        <v>2</v>
      </c>
      <c r="R45" s="9" t="str">
        <f>VLOOKUP(Tableau2579[[#This Row],[PLACE GOUEZEC]],PointsClassement[],2,FALSE)</f>
        <v xml:space="preserve"> </v>
      </c>
      <c r="S45" s="7">
        <v>0</v>
      </c>
      <c r="T45" s="8">
        <f t="shared" si="1"/>
        <v>20</v>
      </c>
    </row>
    <row r="46" spans="1:20" x14ac:dyDescent="0.3">
      <c r="A46">
        <v>41</v>
      </c>
      <c r="B46" t="s">
        <v>237</v>
      </c>
      <c r="C46" t="s">
        <v>238</v>
      </c>
      <c r="D46" t="s">
        <v>187</v>
      </c>
      <c r="E46" s="3">
        <v>21</v>
      </c>
      <c r="F46" s="9">
        <f>VLOOKUP(Tableau2579[[#This Row],[PLACE QUIMPER]],PointsClassement[],2,FALSE)</f>
        <v>5</v>
      </c>
      <c r="G46" s="5">
        <v>20</v>
      </c>
      <c r="H46" s="9">
        <f>VLOOKUP(Tableau2579[[#This Row],[PLACE RIEC]],PointsClassement[],2,FALSE)</f>
        <v>5</v>
      </c>
      <c r="I46" s="5" t="s">
        <v>2</v>
      </c>
      <c r="J46" s="9" t="str">
        <f>VLOOKUP(Tableau2579[[#This Row],[PLACE QUIMPERLE]],PointsClassement[],2,FALSE)</f>
        <v xml:space="preserve"> </v>
      </c>
      <c r="K46" s="5" t="s">
        <v>2</v>
      </c>
      <c r="L46" s="9" t="str">
        <f>VLOOKUP(Tableau2579[[#This Row],[PLACE ERGUE]],PointsClassement[],2,FALSE)</f>
        <v xml:space="preserve"> </v>
      </c>
      <c r="M46" s="5">
        <v>25</v>
      </c>
      <c r="N46" s="9">
        <f>VLOOKUP(Tableau2579[[#This Row],[PLACE TREGUNC]],PointsClassement[],2,FALSE)</f>
        <v>5</v>
      </c>
      <c r="O46" s="5" t="s">
        <v>2</v>
      </c>
      <c r="P46" s="9" t="str">
        <f>VLOOKUP(Tableau2579[[#This Row],[PLACE SCAER]],PointsClassement[],2,FALSE)</f>
        <v xml:space="preserve"> </v>
      </c>
      <c r="Q46" s="5" t="s">
        <v>2</v>
      </c>
      <c r="R46" s="9" t="str">
        <f>VLOOKUP(Tableau2579[[#This Row],[PLACE GOUEZEC]],PointsClassement[],2,FALSE)</f>
        <v xml:space="preserve"> </v>
      </c>
      <c r="S46" s="7">
        <v>0</v>
      </c>
      <c r="T46" s="8">
        <f t="shared" si="1"/>
        <v>15</v>
      </c>
    </row>
    <row r="47" spans="1:20" x14ac:dyDescent="0.3">
      <c r="A47">
        <v>42</v>
      </c>
      <c r="B47" t="s">
        <v>252</v>
      </c>
      <c r="C47" t="s">
        <v>253</v>
      </c>
      <c r="D47" t="s">
        <v>98</v>
      </c>
      <c r="E47" s="3">
        <v>32</v>
      </c>
      <c r="F47" s="9">
        <f>VLOOKUP(Tableau2579[[#This Row],[PLACE QUIMPER]],PointsClassement[],2,FALSE)</f>
        <v>5</v>
      </c>
      <c r="G47" s="5" t="s">
        <v>2</v>
      </c>
      <c r="H47" s="9" t="str">
        <f>VLOOKUP(Tableau2579[[#This Row],[PLACE RIEC]],PointsClassement[],2,FALSE)</f>
        <v xml:space="preserve"> </v>
      </c>
      <c r="I47" s="5" t="s">
        <v>2</v>
      </c>
      <c r="J47" s="9" t="str">
        <f>VLOOKUP(Tableau2579[[#This Row],[PLACE QUIMPERLE]],PointsClassement[],2,FALSE)</f>
        <v xml:space="preserve"> </v>
      </c>
      <c r="K47" s="5">
        <v>33</v>
      </c>
      <c r="L47" s="9">
        <f>VLOOKUP(Tableau2579[[#This Row],[PLACE ERGUE]],PointsClassement[],2,FALSE)</f>
        <v>5</v>
      </c>
      <c r="M47" s="5">
        <v>36</v>
      </c>
      <c r="N47" s="9">
        <f>VLOOKUP(Tableau2579[[#This Row],[PLACE TREGUNC]],PointsClassement[],2,FALSE)</f>
        <v>5</v>
      </c>
      <c r="O47" s="5" t="s">
        <v>2</v>
      </c>
      <c r="P47" s="9" t="str">
        <f>VLOOKUP(Tableau2579[[#This Row],[PLACE SCAER]],PointsClassement[],2,FALSE)</f>
        <v xml:space="preserve"> </v>
      </c>
      <c r="Q47" s="5" t="s">
        <v>2</v>
      </c>
      <c r="R47" s="9" t="str">
        <f>VLOOKUP(Tableau2579[[#This Row],[PLACE GOUEZEC]],PointsClassement[],2,FALSE)</f>
        <v xml:space="preserve"> </v>
      </c>
      <c r="S47" s="7">
        <v>0</v>
      </c>
      <c r="T47" s="8">
        <f t="shared" si="1"/>
        <v>15</v>
      </c>
    </row>
    <row r="48" spans="1:20" x14ac:dyDescent="0.3">
      <c r="A48">
        <v>43</v>
      </c>
      <c r="B48" t="s">
        <v>264</v>
      </c>
      <c r="C48" t="s">
        <v>265</v>
      </c>
      <c r="D48" t="s">
        <v>187</v>
      </c>
      <c r="E48" s="3">
        <v>36</v>
      </c>
      <c r="F48" s="9">
        <f>VLOOKUP(Tableau2579[[#This Row],[PLACE QUIMPER]],PointsClassement[],2,FALSE)</f>
        <v>5</v>
      </c>
      <c r="G48" s="5" t="s">
        <v>2</v>
      </c>
      <c r="H48" s="9" t="str">
        <f>VLOOKUP(Tableau2579[[#This Row],[PLACE RIEC]],PointsClassement[],2,FALSE)</f>
        <v xml:space="preserve"> </v>
      </c>
      <c r="I48" s="5">
        <v>37</v>
      </c>
      <c r="J48" s="9">
        <f>VLOOKUP(Tableau2579[[#This Row],[PLACE QUIMPERLE]],PointsClassement[],2,FALSE)</f>
        <v>5</v>
      </c>
      <c r="K48" s="5">
        <v>34</v>
      </c>
      <c r="L48" s="9">
        <f>VLOOKUP(Tableau2579[[#This Row],[PLACE ERGUE]],PointsClassement[],2,FALSE)</f>
        <v>5</v>
      </c>
      <c r="M48" s="5" t="s">
        <v>2</v>
      </c>
      <c r="N48" s="9" t="str">
        <f>VLOOKUP(Tableau2579[[#This Row],[PLACE TREGUNC]],PointsClassement[],2,FALSE)</f>
        <v xml:space="preserve"> </v>
      </c>
      <c r="O48" s="5" t="s">
        <v>2</v>
      </c>
      <c r="P48" s="9" t="str">
        <f>VLOOKUP(Tableau2579[[#This Row],[PLACE SCAER]],PointsClassement[],2,FALSE)</f>
        <v xml:space="preserve"> </v>
      </c>
      <c r="Q48" s="5" t="s">
        <v>2</v>
      </c>
      <c r="R48" s="9" t="str">
        <f>VLOOKUP(Tableau2579[[#This Row],[PLACE GOUEZEC]],PointsClassement[],2,FALSE)</f>
        <v xml:space="preserve"> </v>
      </c>
      <c r="S48" s="7">
        <v>0</v>
      </c>
      <c r="T48" s="8">
        <f t="shared" si="1"/>
        <v>15</v>
      </c>
    </row>
    <row r="49" spans="1:20" x14ac:dyDescent="0.3">
      <c r="A49">
        <v>44</v>
      </c>
      <c r="B49" t="s">
        <v>437</v>
      </c>
      <c r="C49" t="s">
        <v>86</v>
      </c>
      <c r="D49" t="s">
        <v>187</v>
      </c>
      <c r="E49" s="3" t="s">
        <v>2</v>
      </c>
      <c r="F49" s="9" t="str">
        <f>VLOOKUP(Tableau2579[[#This Row],[PLACE QUIMPER]],PointsClassement[],2,FALSE)</f>
        <v xml:space="preserve"> </v>
      </c>
      <c r="G49" s="5">
        <v>27</v>
      </c>
      <c r="H49" s="9">
        <f>VLOOKUP(Tableau2579[[#This Row],[PLACE RIEC]],PointsClassement[],2,FALSE)</f>
        <v>5</v>
      </c>
      <c r="I49" s="5" t="s">
        <v>2</v>
      </c>
      <c r="J49" s="9" t="str">
        <f>VLOOKUP(Tableau2579[[#This Row],[PLACE QUIMPERLE]],PointsClassement[],2,FALSE)</f>
        <v xml:space="preserve"> </v>
      </c>
      <c r="K49" s="5" t="s">
        <v>2</v>
      </c>
      <c r="L49" s="9" t="str">
        <f>VLOOKUP(Tableau2579[[#This Row],[PLACE ERGUE]],PointsClassement[],2,FALSE)</f>
        <v xml:space="preserve"> </v>
      </c>
      <c r="M49" s="5">
        <v>22</v>
      </c>
      <c r="N49" s="9">
        <f>VLOOKUP(Tableau2579[[#This Row],[PLACE TREGUNC]],PointsClassement[],2,FALSE)</f>
        <v>5</v>
      </c>
      <c r="O49" s="5" t="s">
        <v>2</v>
      </c>
      <c r="P49" s="9" t="str">
        <f>VLOOKUP(Tableau2579[[#This Row],[PLACE SCAER]],PointsClassement[],2,FALSE)</f>
        <v xml:space="preserve"> </v>
      </c>
      <c r="Q49" s="5" t="s">
        <v>2</v>
      </c>
      <c r="R49" s="9" t="str">
        <f>VLOOKUP(Tableau2579[[#This Row],[PLACE GOUEZEC]],PointsClassement[],2,FALSE)</f>
        <v xml:space="preserve"> </v>
      </c>
      <c r="S49" s="7">
        <v>0</v>
      </c>
      <c r="T49" s="8">
        <f t="shared" si="1"/>
        <v>10</v>
      </c>
    </row>
    <row r="50" spans="1:20" x14ac:dyDescent="0.3">
      <c r="A50">
        <v>45</v>
      </c>
      <c r="B50" t="s">
        <v>245</v>
      </c>
      <c r="C50" t="s">
        <v>246</v>
      </c>
      <c r="D50" t="s">
        <v>101</v>
      </c>
      <c r="E50" s="3">
        <v>26</v>
      </c>
      <c r="F50" s="9">
        <f>VLOOKUP(Tableau2579[[#This Row],[PLACE QUIMPER]],PointsClassement[],2,FALSE)</f>
        <v>5</v>
      </c>
      <c r="G50" s="5" t="s">
        <v>2</v>
      </c>
      <c r="H50" s="9" t="str">
        <f>VLOOKUP(Tableau2579[[#This Row],[PLACE RIEC]],PointsClassement[],2,FALSE)</f>
        <v xml:space="preserve"> </v>
      </c>
      <c r="I50" s="5" t="s">
        <v>2</v>
      </c>
      <c r="J50" s="9" t="str">
        <f>VLOOKUP(Tableau2579[[#This Row],[PLACE QUIMPERLE]],PointsClassement[],2,FALSE)</f>
        <v xml:space="preserve"> </v>
      </c>
      <c r="K50" s="5" t="s">
        <v>2</v>
      </c>
      <c r="L50" s="9" t="str">
        <f>VLOOKUP(Tableau2579[[#This Row],[PLACE ERGUE]],PointsClassement[],2,FALSE)</f>
        <v xml:space="preserve"> </v>
      </c>
      <c r="M50" s="5">
        <v>31</v>
      </c>
      <c r="N50" s="9">
        <f>VLOOKUP(Tableau2579[[#This Row],[PLACE TREGUNC]],PointsClassement[],2,FALSE)</f>
        <v>5</v>
      </c>
      <c r="O50" s="5" t="s">
        <v>2</v>
      </c>
      <c r="P50" s="9" t="str">
        <f>VLOOKUP(Tableau2579[[#This Row],[PLACE SCAER]],PointsClassement[],2,FALSE)</f>
        <v xml:space="preserve"> </v>
      </c>
      <c r="Q50" s="5" t="s">
        <v>2</v>
      </c>
      <c r="R50" s="9" t="str">
        <f>VLOOKUP(Tableau2579[[#This Row],[PLACE GOUEZEC]],PointsClassement[],2,FALSE)</f>
        <v xml:space="preserve"> </v>
      </c>
      <c r="S50" s="7">
        <v>0</v>
      </c>
      <c r="T50" s="8">
        <f t="shared" si="1"/>
        <v>10</v>
      </c>
    </row>
    <row r="51" spans="1:20" x14ac:dyDescent="0.3">
      <c r="A51">
        <v>46</v>
      </c>
      <c r="B51" t="s">
        <v>243</v>
      </c>
      <c r="C51" t="s">
        <v>244</v>
      </c>
      <c r="D51" t="s">
        <v>205</v>
      </c>
      <c r="E51" s="3">
        <v>25</v>
      </c>
      <c r="F51" s="9">
        <f>VLOOKUP(Tableau2579[[#This Row],[PLACE QUIMPER]],PointsClassement[],2,FALSE)</f>
        <v>5</v>
      </c>
      <c r="G51" s="5" t="s">
        <v>2</v>
      </c>
      <c r="H51" s="9" t="str">
        <f>VLOOKUP(Tableau2579[[#This Row],[PLACE RIEC]],PointsClassement[],2,FALSE)</f>
        <v xml:space="preserve"> </v>
      </c>
      <c r="I51" s="5" t="s">
        <v>2</v>
      </c>
      <c r="J51" s="9" t="str">
        <f>VLOOKUP(Tableau2579[[#This Row],[PLACE QUIMPERLE]],PointsClassement[],2,FALSE)</f>
        <v xml:space="preserve"> </v>
      </c>
      <c r="K51" s="5" t="s">
        <v>2</v>
      </c>
      <c r="L51" s="9" t="str">
        <f>VLOOKUP(Tableau2579[[#This Row],[PLACE ERGUE]],PointsClassement[],2,FALSE)</f>
        <v xml:space="preserve"> </v>
      </c>
      <c r="M51" s="5">
        <v>34</v>
      </c>
      <c r="N51" s="9">
        <f>VLOOKUP(Tableau2579[[#This Row],[PLACE TREGUNC]],PointsClassement[],2,FALSE)</f>
        <v>5</v>
      </c>
      <c r="O51" s="5" t="s">
        <v>2</v>
      </c>
      <c r="P51" s="9" t="str">
        <f>VLOOKUP(Tableau2579[[#This Row],[PLACE SCAER]],PointsClassement[],2,FALSE)</f>
        <v xml:space="preserve"> </v>
      </c>
      <c r="Q51" s="5" t="s">
        <v>2</v>
      </c>
      <c r="R51" s="9" t="str">
        <f>VLOOKUP(Tableau2579[[#This Row],[PLACE GOUEZEC]],PointsClassement[],2,FALSE)</f>
        <v xml:space="preserve"> </v>
      </c>
      <c r="S51" s="7">
        <v>0</v>
      </c>
      <c r="T51" s="8">
        <f t="shared" si="1"/>
        <v>10</v>
      </c>
    </row>
    <row r="52" spans="1:20" x14ac:dyDescent="0.3">
      <c r="A52">
        <v>47</v>
      </c>
      <c r="B52" t="s">
        <v>254</v>
      </c>
      <c r="C52" t="s">
        <v>255</v>
      </c>
      <c r="D52" t="s">
        <v>205</v>
      </c>
      <c r="E52" s="3">
        <v>33</v>
      </c>
      <c r="F52" s="9">
        <f>VLOOKUP(Tableau2579[[#This Row],[PLACE QUIMPER]],PointsClassement[],2,FALSE)</f>
        <v>5</v>
      </c>
      <c r="G52" s="5" t="s">
        <v>2</v>
      </c>
      <c r="H52" s="9" t="str">
        <f>VLOOKUP(Tableau2579[[#This Row],[PLACE RIEC]],PointsClassement[],2,FALSE)</f>
        <v xml:space="preserve"> </v>
      </c>
      <c r="I52" s="5" t="s">
        <v>2</v>
      </c>
      <c r="J52" s="9" t="str">
        <f>VLOOKUP(Tableau2579[[#This Row],[PLACE QUIMPERLE]],PointsClassement[],2,FALSE)</f>
        <v xml:space="preserve"> </v>
      </c>
      <c r="K52" s="5">
        <v>31</v>
      </c>
      <c r="L52" s="9">
        <f>VLOOKUP(Tableau2579[[#This Row],[PLACE ERGUE]],PointsClassement[],2,FALSE)</f>
        <v>5</v>
      </c>
      <c r="M52" s="5" t="s">
        <v>2</v>
      </c>
      <c r="N52" s="9" t="str">
        <f>VLOOKUP(Tableau2579[[#This Row],[PLACE TREGUNC]],PointsClassement[],2,FALSE)</f>
        <v xml:space="preserve"> </v>
      </c>
      <c r="O52" s="5" t="s">
        <v>2</v>
      </c>
      <c r="P52" s="9" t="str">
        <f>VLOOKUP(Tableau2579[[#This Row],[PLACE SCAER]],PointsClassement[],2,FALSE)</f>
        <v xml:space="preserve"> </v>
      </c>
      <c r="Q52" s="5" t="s">
        <v>2</v>
      </c>
      <c r="R52" s="9" t="str">
        <f>VLOOKUP(Tableau2579[[#This Row],[PLACE GOUEZEC]],PointsClassement[],2,FALSE)</f>
        <v xml:space="preserve"> </v>
      </c>
      <c r="S52" s="7">
        <v>0</v>
      </c>
      <c r="T52" s="8">
        <f t="shared" si="1"/>
        <v>10</v>
      </c>
    </row>
    <row r="53" spans="1:20" x14ac:dyDescent="0.3">
      <c r="A53">
        <v>48</v>
      </c>
      <c r="B53" t="s">
        <v>271</v>
      </c>
      <c r="C53" t="s">
        <v>272</v>
      </c>
      <c r="D53" t="s">
        <v>74</v>
      </c>
      <c r="E53" s="3">
        <v>40</v>
      </c>
      <c r="F53" s="9">
        <f>VLOOKUP(Tableau2579[[#This Row],[PLACE QUIMPER]],PointsClassement[],2,FALSE)</f>
        <v>5</v>
      </c>
      <c r="G53" s="5" t="s">
        <v>2</v>
      </c>
      <c r="H53" s="9" t="str">
        <f>VLOOKUP(Tableau2579[[#This Row],[PLACE RIEC]],PointsClassement[],2,FALSE)</f>
        <v xml:space="preserve"> </v>
      </c>
      <c r="I53" s="5" t="s">
        <v>2</v>
      </c>
      <c r="J53" s="9" t="str">
        <f>VLOOKUP(Tableau2579[[#This Row],[PLACE QUIMPERLE]],PointsClassement[],2,FALSE)</f>
        <v xml:space="preserve"> </v>
      </c>
      <c r="K53" s="5">
        <v>37</v>
      </c>
      <c r="L53" s="9">
        <f>VLOOKUP(Tableau2579[[#This Row],[PLACE ERGUE]],PointsClassement[],2,FALSE)</f>
        <v>5</v>
      </c>
      <c r="M53" s="5" t="s">
        <v>2</v>
      </c>
      <c r="N53" s="9" t="str">
        <f>VLOOKUP(Tableau2579[[#This Row],[PLACE TREGUNC]],PointsClassement[],2,FALSE)</f>
        <v xml:space="preserve"> </v>
      </c>
      <c r="O53" s="5" t="s">
        <v>2</v>
      </c>
      <c r="P53" s="9" t="str">
        <f>VLOOKUP(Tableau2579[[#This Row],[PLACE SCAER]],PointsClassement[],2,FALSE)</f>
        <v xml:space="preserve"> </v>
      </c>
      <c r="Q53" s="5" t="s">
        <v>2</v>
      </c>
      <c r="R53" s="9" t="str">
        <f>VLOOKUP(Tableau2579[[#This Row],[PLACE GOUEZEC]],PointsClassement[],2,FALSE)</f>
        <v xml:space="preserve"> </v>
      </c>
      <c r="S53" s="7">
        <v>0</v>
      </c>
      <c r="T53" s="8">
        <f t="shared" si="1"/>
        <v>10</v>
      </c>
    </row>
    <row r="54" spans="1:20" x14ac:dyDescent="0.3">
      <c r="A54">
        <v>49</v>
      </c>
      <c r="B54" t="s">
        <v>440</v>
      </c>
      <c r="C54" t="s">
        <v>219</v>
      </c>
      <c r="D54" t="s">
        <v>441</v>
      </c>
      <c r="E54" s="3" t="s">
        <v>2</v>
      </c>
      <c r="F54" s="9" t="str">
        <f>VLOOKUP(Tableau2579[[#This Row],[PLACE QUIMPER]],PointsClassement[],2,FALSE)</f>
        <v xml:space="preserve"> </v>
      </c>
      <c r="G54" s="5">
        <v>30</v>
      </c>
      <c r="H54" s="9">
        <f>VLOOKUP(Tableau2579[[#This Row],[PLACE RIEC]],PointsClassement[],2,FALSE)</f>
        <v>5</v>
      </c>
      <c r="I54" s="5">
        <v>26</v>
      </c>
      <c r="J54" s="9">
        <f>VLOOKUP(Tableau2579[[#This Row],[PLACE QUIMPERLE]],PointsClassement[],2,FALSE)</f>
        <v>5</v>
      </c>
      <c r="K54" s="5" t="s">
        <v>2</v>
      </c>
      <c r="L54" s="9" t="str">
        <f>VLOOKUP(Tableau2579[[#This Row],[PLACE ERGUE]],PointsClassement[],2,FALSE)</f>
        <v xml:space="preserve"> </v>
      </c>
      <c r="M54" s="5" t="s">
        <v>2</v>
      </c>
      <c r="N54" s="9" t="str">
        <f>VLOOKUP(Tableau2579[[#This Row],[PLACE TREGUNC]],PointsClassement[],2,FALSE)</f>
        <v xml:space="preserve"> </v>
      </c>
      <c r="O54" s="5" t="s">
        <v>2</v>
      </c>
      <c r="P54" s="9" t="str">
        <f>VLOOKUP(Tableau2579[[#This Row],[PLACE SCAER]],PointsClassement[],2,FALSE)</f>
        <v xml:space="preserve"> </v>
      </c>
      <c r="Q54" s="5" t="s">
        <v>2</v>
      </c>
      <c r="R54" s="9" t="str">
        <f>VLOOKUP(Tableau2579[[#This Row],[PLACE GOUEZEC]],PointsClassement[],2,FALSE)</f>
        <v xml:space="preserve"> </v>
      </c>
      <c r="S54" s="7">
        <v>0</v>
      </c>
      <c r="T54" s="8">
        <f t="shared" si="1"/>
        <v>10</v>
      </c>
    </row>
    <row r="55" spans="1:20" x14ac:dyDescent="0.3">
      <c r="A55">
        <v>50</v>
      </c>
      <c r="B55" t="s">
        <v>442</v>
      </c>
      <c r="C55" t="s">
        <v>443</v>
      </c>
      <c r="D55" t="s">
        <v>187</v>
      </c>
      <c r="E55" s="3" t="s">
        <v>2</v>
      </c>
      <c r="F55" s="9" t="str">
        <f>VLOOKUP(Tableau2579[[#This Row],[PLACE QUIMPER]],PointsClassement[],2,FALSE)</f>
        <v xml:space="preserve"> </v>
      </c>
      <c r="G55" s="5">
        <v>35</v>
      </c>
      <c r="H55" s="9">
        <f>VLOOKUP(Tableau2579[[#This Row],[PLACE RIEC]],PointsClassement[],2,FALSE)</f>
        <v>5</v>
      </c>
      <c r="I55" s="5">
        <v>36</v>
      </c>
      <c r="J55" s="9">
        <f>VLOOKUP(Tableau2579[[#This Row],[PLACE QUIMPERLE]],PointsClassement[],2,FALSE)</f>
        <v>5</v>
      </c>
      <c r="K55" s="5" t="s">
        <v>2</v>
      </c>
      <c r="L55" s="9" t="str">
        <f>VLOOKUP(Tableau2579[[#This Row],[PLACE ERGUE]],PointsClassement[],2,FALSE)</f>
        <v xml:space="preserve"> </v>
      </c>
      <c r="M55" s="5" t="s">
        <v>2</v>
      </c>
      <c r="N55" s="9" t="str">
        <f>VLOOKUP(Tableau2579[[#This Row],[PLACE TREGUNC]],PointsClassement[],2,FALSE)</f>
        <v xml:space="preserve"> </v>
      </c>
      <c r="O55" s="5" t="s">
        <v>2</v>
      </c>
      <c r="P55" s="9" t="str">
        <f>VLOOKUP(Tableau2579[[#This Row],[PLACE SCAER]],PointsClassement[],2,FALSE)</f>
        <v xml:space="preserve"> </v>
      </c>
      <c r="Q55" s="5" t="s">
        <v>2</v>
      </c>
      <c r="R55" s="9" t="str">
        <f>VLOOKUP(Tableau2579[[#This Row],[PLACE GOUEZEC]],PointsClassement[],2,FALSE)</f>
        <v xml:space="preserve"> </v>
      </c>
      <c r="S55" s="7">
        <v>0</v>
      </c>
      <c r="T55" s="8">
        <f t="shared" si="1"/>
        <v>10</v>
      </c>
    </row>
    <row r="56" spans="1:20" x14ac:dyDescent="0.3">
      <c r="A56">
        <v>51</v>
      </c>
      <c r="B56" t="s">
        <v>596</v>
      </c>
      <c r="C56" t="s">
        <v>597</v>
      </c>
      <c r="D56" t="s">
        <v>114</v>
      </c>
      <c r="E56" s="3" t="s">
        <v>2</v>
      </c>
      <c r="F56" s="9" t="str">
        <f>VLOOKUP(Tableau2579[[#This Row],[PLACE QUIMPER]],PointsClassement[],2,FALSE)</f>
        <v xml:space="preserve"> </v>
      </c>
      <c r="G56" s="5" t="s">
        <v>2</v>
      </c>
      <c r="H56" s="9" t="str">
        <f>VLOOKUP(Tableau2579[[#This Row],[PLACE RIEC]],PointsClassement[],2,FALSE)</f>
        <v xml:space="preserve"> </v>
      </c>
      <c r="I56" s="5" t="s">
        <v>2</v>
      </c>
      <c r="J56" s="9" t="str">
        <f>VLOOKUP(Tableau2579[[#This Row],[PLACE QUIMPERLE]],PointsClassement[],2,FALSE)</f>
        <v xml:space="preserve"> </v>
      </c>
      <c r="K56" s="5" t="s">
        <v>2</v>
      </c>
      <c r="L56" s="9" t="str">
        <f>VLOOKUP(Tableau2579[[#This Row],[PLACE ERGUE]],PointsClassement[],2,FALSE)</f>
        <v xml:space="preserve"> </v>
      </c>
      <c r="M56" s="5">
        <v>37</v>
      </c>
      <c r="N56" s="9">
        <f>VLOOKUP(Tableau2579[[#This Row],[PLACE TREGUNC]],PointsClassement[],2,FALSE)</f>
        <v>5</v>
      </c>
      <c r="O56" s="5" t="s">
        <v>2</v>
      </c>
      <c r="P56" s="9" t="str">
        <f>VLOOKUP(Tableau2579[[#This Row],[PLACE SCAER]],PointsClassement[],2,FALSE)</f>
        <v xml:space="preserve"> </v>
      </c>
      <c r="Q56" s="5" t="s">
        <v>2</v>
      </c>
      <c r="R56" s="9" t="str">
        <f>VLOOKUP(Tableau2579[[#This Row],[PLACE GOUEZEC]],PointsClassement[],2,FALSE)</f>
        <v xml:space="preserve"> </v>
      </c>
      <c r="S56" s="7">
        <v>0</v>
      </c>
      <c r="T56" s="8">
        <f t="shared" si="1"/>
        <v>5</v>
      </c>
    </row>
    <row r="57" spans="1:20" x14ac:dyDescent="0.3">
      <c r="A57">
        <v>52</v>
      </c>
      <c r="B57" t="s">
        <v>553</v>
      </c>
      <c r="C57" t="s">
        <v>171</v>
      </c>
      <c r="D57" t="s">
        <v>108</v>
      </c>
      <c r="E57" s="3" t="s">
        <v>2</v>
      </c>
      <c r="F57" s="9" t="str">
        <f>VLOOKUP(Tableau2579[[#This Row],[PLACE QUIMPER]],PointsClassement[],2,FALSE)</f>
        <v xml:space="preserve"> </v>
      </c>
      <c r="G57" s="5" t="s">
        <v>2</v>
      </c>
      <c r="H57" s="9" t="str">
        <f>VLOOKUP(Tableau2579[[#This Row],[PLACE RIEC]],PointsClassement[],2,FALSE)</f>
        <v xml:space="preserve"> </v>
      </c>
      <c r="I57" s="5" t="s">
        <v>2</v>
      </c>
      <c r="J57" s="9" t="str">
        <f>VLOOKUP(Tableau2579[[#This Row],[PLACE QUIMPERLE]],PointsClassement[],2,FALSE)</f>
        <v xml:space="preserve"> </v>
      </c>
      <c r="K57" s="5">
        <v>35</v>
      </c>
      <c r="L57" s="9">
        <f>VLOOKUP(Tableau2579[[#This Row],[PLACE ERGUE]],PointsClassement[],2,FALSE)</f>
        <v>5</v>
      </c>
      <c r="M57" s="5" t="s">
        <v>2</v>
      </c>
      <c r="N57" s="9" t="str">
        <f>VLOOKUP(Tableau2579[[#This Row],[PLACE TREGUNC]],PointsClassement[],2,FALSE)</f>
        <v xml:space="preserve"> </v>
      </c>
      <c r="O57" s="5" t="s">
        <v>2</v>
      </c>
      <c r="P57" s="9" t="str">
        <f>VLOOKUP(Tableau2579[[#This Row],[PLACE SCAER]],PointsClassement[],2,FALSE)</f>
        <v xml:space="preserve"> </v>
      </c>
      <c r="Q57" s="5" t="s">
        <v>2</v>
      </c>
      <c r="R57" s="9" t="str">
        <f>VLOOKUP(Tableau2579[[#This Row],[PLACE GOUEZEC]],PointsClassement[],2,FALSE)</f>
        <v xml:space="preserve"> </v>
      </c>
      <c r="S57" s="7">
        <v>0</v>
      </c>
      <c r="T57" s="8">
        <f t="shared" si="1"/>
        <v>5</v>
      </c>
    </row>
    <row r="58" spans="1:20" x14ac:dyDescent="0.3">
      <c r="A58">
        <v>53</v>
      </c>
      <c r="B58" t="s">
        <v>504</v>
      </c>
      <c r="C58" t="s">
        <v>231</v>
      </c>
      <c r="D58" t="s">
        <v>258</v>
      </c>
      <c r="E58" s="3" t="s">
        <v>2</v>
      </c>
      <c r="F58" s="9" t="str">
        <f>VLOOKUP(Tableau2579[[#This Row],[PLACE QUIMPER]],PointsClassement[],2,FALSE)</f>
        <v xml:space="preserve"> </v>
      </c>
      <c r="G58" s="5" t="s">
        <v>2</v>
      </c>
      <c r="H58" s="9" t="str">
        <f>VLOOKUP(Tableau2579[[#This Row],[PLACE RIEC]],PointsClassement[],2,FALSE)</f>
        <v xml:space="preserve"> </v>
      </c>
      <c r="I58" s="5">
        <v>28</v>
      </c>
      <c r="J58" s="9">
        <f>VLOOKUP(Tableau2579[[#This Row],[PLACE QUIMPERLE]],PointsClassement[],2,FALSE)</f>
        <v>5</v>
      </c>
      <c r="K58" s="5" t="s">
        <v>2</v>
      </c>
      <c r="L58" s="9" t="str">
        <f>VLOOKUP(Tableau2579[[#This Row],[PLACE ERGUE]],PointsClassement[],2,FALSE)</f>
        <v xml:space="preserve"> </v>
      </c>
      <c r="M58" s="5" t="s">
        <v>2</v>
      </c>
      <c r="N58" s="9" t="str">
        <f>VLOOKUP(Tableau2579[[#This Row],[PLACE TREGUNC]],PointsClassement[],2,FALSE)</f>
        <v xml:space="preserve"> </v>
      </c>
      <c r="O58" s="5" t="s">
        <v>2</v>
      </c>
      <c r="P58" s="9" t="str">
        <f>VLOOKUP(Tableau2579[[#This Row],[PLACE SCAER]],PointsClassement[],2,FALSE)</f>
        <v xml:space="preserve"> </v>
      </c>
      <c r="Q58" s="5" t="s">
        <v>2</v>
      </c>
      <c r="R58" s="9" t="str">
        <f>VLOOKUP(Tableau2579[[#This Row],[PLACE GOUEZEC]],PointsClassement[],2,FALSE)</f>
        <v xml:space="preserve"> </v>
      </c>
      <c r="S58" s="7">
        <v>0</v>
      </c>
      <c r="T58" s="8">
        <f t="shared" si="1"/>
        <v>5</v>
      </c>
    </row>
    <row r="59" spans="1:20" x14ac:dyDescent="0.3">
      <c r="A59">
        <v>54</v>
      </c>
      <c r="B59" t="s">
        <v>505</v>
      </c>
      <c r="C59" t="s">
        <v>73</v>
      </c>
      <c r="D59" t="s">
        <v>108</v>
      </c>
      <c r="E59" s="3" t="s">
        <v>2</v>
      </c>
      <c r="F59" s="9" t="str">
        <f>VLOOKUP(Tableau2579[[#This Row],[PLACE QUIMPER]],PointsClassement[],2,FALSE)</f>
        <v xml:space="preserve"> </v>
      </c>
      <c r="G59" s="5" t="s">
        <v>2</v>
      </c>
      <c r="H59" s="9" t="str">
        <f>VLOOKUP(Tableau2579[[#This Row],[PLACE RIEC]],PointsClassement[],2,FALSE)</f>
        <v xml:space="preserve"> </v>
      </c>
      <c r="I59" s="5">
        <v>39</v>
      </c>
      <c r="J59" s="9">
        <f>VLOOKUP(Tableau2579[[#This Row],[PLACE QUIMPERLE]],PointsClassement[],2,FALSE)</f>
        <v>5</v>
      </c>
      <c r="K59" s="5" t="s">
        <v>2</v>
      </c>
      <c r="L59" s="9" t="str">
        <f>VLOOKUP(Tableau2579[[#This Row],[PLACE ERGUE]],PointsClassement[],2,FALSE)</f>
        <v xml:space="preserve"> </v>
      </c>
      <c r="M59" s="5" t="s">
        <v>2</v>
      </c>
      <c r="N59" s="9" t="str">
        <f>VLOOKUP(Tableau2579[[#This Row],[PLACE TREGUNC]],PointsClassement[],2,FALSE)</f>
        <v xml:space="preserve"> </v>
      </c>
      <c r="O59" s="5" t="s">
        <v>2</v>
      </c>
      <c r="P59" s="9" t="str">
        <f>VLOOKUP(Tableau2579[[#This Row],[PLACE SCAER]],PointsClassement[],2,FALSE)</f>
        <v xml:space="preserve"> </v>
      </c>
      <c r="Q59" s="5" t="s">
        <v>2</v>
      </c>
      <c r="R59" s="9" t="str">
        <f>VLOOKUP(Tableau2579[[#This Row],[PLACE GOUEZEC]],PointsClassement[],2,FALSE)</f>
        <v xml:space="preserve"> </v>
      </c>
      <c r="S59" s="7">
        <v>0</v>
      </c>
      <c r="T59" s="8">
        <f t="shared" si="1"/>
        <v>5</v>
      </c>
    </row>
    <row r="60" spans="1:20" x14ac:dyDescent="0.3">
      <c r="A60">
        <v>55</v>
      </c>
      <c r="B60" t="s">
        <v>436</v>
      </c>
      <c r="C60" t="s">
        <v>171</v>
      </c>
      <c r="D60" t="s">
        <v>287</v>
      </c>
      <c r="E60" s="3" t="s">
        <v>2</v>
      </c>
      <c r="F60" s="9" t="str">
        <f>VLOOKUP(Tableau2579[[#This Row],[PLACE QUIMPER]],PointsClassement[],2,FALSE)</f>
        <v xml:space="preserve"> </v>
      </c>
      <c r="G60" s="5">
        <v>25</v>
      </c>
      <c r="H60" s="9">
        <f>VLOOKUP(Tableau2579[[#This Row],[PLACE RIEC]],PointsClassement[],2,FALSE)</f>
        <v>5</v>
      </c>
      <c r="I60" s="5" t="s">
        <v>2</v>
      </c>
      <c r="J60" s="9" t="str">
        <f>VLOOKUP(Tableau2579[[#This Row],[PLACE QUIMPERLE]],PointsClassement[],2,FALSE)</f>
        <v xml:space="preserve"> </v>
      </c>
      <c r="K60" s="5" t="s">
        <v>2</v>
      </c>
      <c r="L60" s="9" t="str">
        <f>VLOOKUP(Tableau2579[[#This Row],[PLACE ERGUE]],PointsClassement[],2,FALSE)</f>
        <v xml:space="preserve"> </v>
      </c>
      <c r="M60" s="5" t="s">
        <v>2</v>
      </c>
      <c r="N60" s="9" t="str">
        <f>VLOOKUP(Tableau2579[[#This Row],[PLACE TREGUNC]],PointsClassement[],2,FALSE)</f>
        <v xml:space="preserve"> </v>
      </c>
      <c r="O60" s="5" t="s">
        <v>2</v>
      </c>
      <c r="P60" s="9" t="str">
        <f>VLOOKUP(Tableau2579[[#This Row],[PLACE SCAER]],PointsClassement[],2,FALSE)</f>
        <v xml:space="preserve"> </v>
      </c>
      <c r="Q60" s="5" t="s">
        <v>2</v>
      </c>
      <c r="R60" s="9" t="str">
        <f>VLOOKUP(Tableau2579[[#This Row],[PLACE GOUEZEC]],PointsClassement[],2,FALSE)</f>
        <v xml:space="preserve"> </v>
      </c>
      <c r="S60" s="7">
        <v>0</v>
      </c>
      <c r="T60" s="8">
        <f t="shared" si="1"/>
        <v>5</v>
      </c>
    </row>
    <row r="61" spans="1:20" x14ac:dyDescent="0.3">
      <c r="A61">
        <v>56</v>
      </c>
      <c r="B61" t="s">
        <v>444</v>
      </c>
      <c r="C61" t="s">
        <v>152</v>
      </c>
      <c r="D61" t="s">
        <v>287</v>
      </c>
      <c r="E61" s="3" t="s">
        <v>2</v>
      </c>
      <c r="F61" s="9" t="str">
        <f>VLOOKUP(Tableau2579[[#This Row],[PLACE QUIMPER]],PointsClassement[],2,FALSE)</f>
        <v xml:space="preserve"> </v>
      </c>
      <c r="G61" s="5">
        <v>40</v>
      </c>
      <c r="H61" s="9">
        <f>VLOOKUP(Tableau2579[[#This Row],[PLACE RIEC]],PointsClassement[],2,FALSE)</f>
        <v>5</v>
      </c>
      <c r="I61" s="5" t="s">
        <v>2</v>
      </c>
      <c r="J61" s="9" t="str">
        <f>VLOOKUP(Tableau2579[[#This Row],[PLACE QUIMPERLE]],PointsClassement[],2,FALSE)</f>
        <v xml:space="preserve"> </v>
      </c>
      <c r="K61" s="5" t="s">
        <v>2</v>
      </c>
      <c r="L61" s="9" t="str">
        <f>VLOOKUP(Tableau2579[[#This Row],[PLACE ERGUE]],PointsClassement[],2,FALSE)</f>
        <v xml:space="preserve"> </v>
      </c>
      <c r="M61" s="5" t="s">
        <v>2</v>
      </c>
      <c r="N61" s="9" t="str">
        <f>VLOOKUP(Tableau2579[[#This Row],[PLACE TREGUNC]],PointsClassement[],2,FALSE)</f>
        <v xml:space="preserve"> </v>
      </c>
      <c r="O61" s="5" t="s">
        <v>2</v>
      </c>
      <c r="P61" s="9" t="str">
        <f>VLOOKUP(Tableau2579[[#This Row],[PLACE SCAER]],PointsClassement[],2,FALSE)</f>
        <v xml:space="preserve"> </v>
      </c>
      <c r="Q61" s="5" t="s">
        <v>2</v>
      </c>
      <c r="R61" s="9" t="str">
        <f>VLOOKUP(Tableau2579[[#This Row],[PLACE GOUEZEC]],PointsClassement[],2,FALSE)</f>
        <v xml:space="preserve"> </v>
      </c>
      <c r="S61" s="7">
        <v>0</v>
      </c>
      <c r="T61" s="8">
        <f t="shared" si="1"/>
        <v>5</v>
      </c>
    </row>
    <row r="62" spans="1:20" x14ac:dyDescent="0.3">
      <c r="A62">
        <v>57</v>
      </c>
      <c r="B62" t="s">
        <v>247</v>
      </c>
      <c r="C62" t="s">
        <v>248</v>
      </c>
      <c r="D62" t="s">
        <v>74</v>
      </c>
      <c r="E62" s="3">
        <v>28</v>
      </c>
      <c r="F62" s="9">
        <f>VLOOKUP(Tableau2579[[#This Row],[PLACE QUIMPER]],PointsClassement[],2,FALSE)</f>
        <v>5</v>
      </c>
      <c r="G62" s="5" t="s">
        <v>2</v>
      </c>
      <c r="H62" s="9" t="str">
        <f>VLOOKUP(Tableau2579[[#This Row],[PLACE RIEC]],PointsClassement[],2,FALSE)</f>
        <v xml:space="preserve"> </v>
      </c>
      <c r="I62" s="5" t="s">
        <v>2</v>
      </c>
      <c r="J62" s="9" t="str">
        <f>VLOOKUP(Tableau2579[[#This Row],[PLACE QUIMPERLE]],PointsClassement[],2,FALSE)</f>
        <v xml:space="preserve"> </v>
      </c>
      <c r="K62" s="5" t="s">
        <v>2</v>
      </c>
      <c r="L62" s="9" t="str">
        <f>VLOOKUP(Tableau2579[[#This Row],[PLACE ERGUE]],PointsClassement[],2,FALSE)</f>
        <v xml:space="preserve"> </v>
      </c>
      <c r="M62" s="5" t="s">
        <v>2</v>
      </c>
      <c r="N62" s="9" t="str">
        <f>VLOOKUP(Tableau2579[[#This Row],[PLACE TREGUNC]],PointsClassement[],2,FALSE)</f>
        <v xml:space="preserve"> </v>
      </c>
      <c r="O62" s="5" t="s">
        <v>2</v>
      </c>
      <c r="P62" s="9" t="str">
        <f>VLOOKUP(Tableau2579[[#This Row],[PLACE SCAER]],PointsClassement[],2,FALSE)</f>
        <v xml:space="preserve"> </v>
      </c>
      <c r="Q62" s="5" t="s">
        <v>2</v>
      </c>
      <c r="R62" s="9" t="str">
        <f>VLOOKUP(Tableau2579[[#This Row],[PLACE GOUEZEC]],PointsClassement[],2,FALSE)</f>
        <v xml:space="preserve"> </v>
      </c>
      <c r="S62" s="7">
        <v>0</v>
      </c>
      <c r="T62" s="8">
        <f t="shared" si="1"/>
        <v>5</v>
      </c>
    </row>
    <row r="63" spans="1:20" x14ac:dyDescent="0.3">
      <c r="A63">
        <v>58</v>
      </c>
      <c r="B63" t="s">
        <v>266</v>
      </c>
      <c r="C63" t="s">
        <v>267</v>
      </c>
      <c r="D63" t="s">
        <v>124</v>
      </c>
      <c r="E63" s="3">
        <v>37</v>
      </c>
      <c r="F63" s="9">
        <f>VLOOKUP(Tableau2579[[#This Row],[PLACE QUIMPER]],PointsClassement[],2,FALSE)</f>
        <v>5</v>
      </c>
      <c r="G63" s="5" t="s">
        <v>2</v>
      </c>
      <c r="H63" s="9" t="str">
        <f>VLOOKUP(Tableau2579[[#This Row],[PLACE RIEC]],PointsClassement[],2,FALSE)</f>
        <v xml:space="preserve"> </v>
      </c>
      <c r="I63" s="5" t="s">
        <v>2</v>
      </c>
      <c r="J63" s="9" t="str">
        <f>VLOOKUP(Tableau2579[[#This Row],[PLACE QUIMPERLE]],PointsClassement[],2,FALSE)</f>
        <v xml:space="preserve"> </v>
      </c>
      <c r="K63" s="5" t="s">
        <v>2</v>
      </c>
      <c r="L63" s="9" t="str">
        <f>VLOOKUP(Tableau2579[[#This Row],[PLACE ERGUE]],PointsClassement[],2,FALSE)</f>
        <v xml:space="preserve"> </v>
      </c>
      <c r="M63" s="5" t="s">
        <v>2</v>
      </c>
      <c r="N63" s="9" t="str">
        <f>VLOOKUP(Tableau2579[[#This Row],[PLACE TREGUNC]],PointsClassement[],2,FALSE)</f>
        <v xml:space="preserve"> </v>
      </c>
      <c r="O63" s="5" t="s">
        <v>2</v>
      </c>
      <c r="P63" s="9" t="str">
        <f>VLOOKUP(Tableau2579[[#This Row],[PLACE SCAER]],PointsClassement[],2,FALSE)</f>
        <v xml:space="preserve"> </v>
      </c>
      <c r="Q63" s="5" t="s">
        <v>2</v>
      </c>
      <c r="R63" s="9" t="str">
        <f>VLOOKUP(Tableau2579[[#This Row],[PLACE GOUEZEC]],PointsClassement[],2,FALSE)</f>
        <v xml:space="preserve"> </v>
      </c>
      <c r="S63" s="7">
        <v>0</v>
      </c>
      <c r="T63" s="8">
        <f t="shared" si="1"/>
        <v>5</v>
      </c>
    </row>
    <row r="64" spans="1:20" x14ac:dyDescent="0.3">
      <c r="A64">
        <v>59</v>
      </c>
      <c r="B64" t="s">
        <v>273</v>
      </c>
      <c r="C64" t="s">
        <v>73</v>
      </c>
      <c r="D64" t="s">
        <v>112</v>
      </c>
      <c r="E64" s="3">
        <v>41</v>
      </c>
      <c r="F64" s="9">
        <f>VLOOKUP(Tableau2579[[#This Row],[PLACE QUIMPER]],PointsClassement[],2,FALSE)</f>
        <v>5</v>
      </c>
      <c r="G64" s="5" t="s">
        <v>2</v>
      </c>
      <c r="H64" s="9" t="str">
        <f>VLOOKUP(Tableau2579[[#This Row],[PLACE RIEC]],PointsClassement[],2,FALSE)</f>
        <v xml:space="preserve"> </v>
      </c>
      <c r="I64" s="5" t="s">
        <v>2</v>
      </c>
      <c r="J64" s="9" t="str">
        <f>VLOOKUP(Tableau2579[[#This Row],[PLACE QUIMPERLE]],PointsClassement[],2,FALSE)</f>
        <v xml:space="preserve"> </v>
      </c>
      <c r="K64" s="5" t="s">
        <v>2</v>
      </c>
      <c r="L64" s="9" t="str">
        <f>VLOOKUP(Tableau2579[[#This Row],[PLACE ERGUE]],PointsClassement[],2,FALSE)</f>
        <v xml:space="preserve"> </v>
      </c>
      <c r="M64" s="5" t="s">
        <v>2</v>
      </c>
      <c r="N64" s="9" t="str">
        <f>VLOOKUP(Tableau2579[[#This Row],[PLACE TREGUNC]],PointsClassement[],2,FALSE)</f>
        <v xml:space="preserve"> </v>
      </c>
      <c r="O64" s="5" t="s">
        <v>2</v>
      </c>
      <c r="P64" s="9" t="str">
        <f>VLOOKUP(Tableau2579[[#This Row],[PLACE SCAER]],PointsClassement[],2,FALSE)</f>
        <v xml:space="preserve"> </v>
      </c>
      <c r="Q64" s="5" t="s">
        <v>2</v>
      </c>
      <c r="R64" s="9" t="str">
        <f>VLOOKUP(Tableau2579[[#This Row],[PLACE GOUEZEC]],PointsClassement[],2,FALSE)</f>
        <v xml:space="preserve"> </v>
      </c>
      <c r="S64" s="7">
        <v>0</v>
      </c>
      <c r="T64" s="8">
        <f t="shared" si="1"/>
        <v>5</v>
      </c>
    </row>
    <row r="65" spans="1:20" x14ac:dyDescent="0.3">
      <c r="A65">
        <v>60</v>
      </c>
      <c r="B65" t="s">
        <v>598</v>
      </c>
      <c r="C65" t="s">
        <v>180</v>
      </c>
      <c r="E65" s="3" t="s">
        <v>2</v>
      </c>
      <c r="F65" s="9" t="str">
        <f>VLOOKUP(Tableau2579[[#This Row],[PLACE QUIMPER]],PointsClassement[],2,FALSE)</f>
        <v xml:space="preserve"> </v>
      </c>
      <c r="G65" s="5" t="s">
        <v>2</v>
      </c>
      <c r="H65" s="9" t="str">
        <f>VLOOKUP(Tableau2579[[#This Row],[PLACE RIEC]],PointsClassement[],2,FALSE)</f>
        <v xml:space="preserve"> </v>
      </c>
      <c r="I65" s="5" t="s">
        <v>2</v>
      </c>
      <c r="J65" s="9" t="str">
        <f>VLOOKUP(Tableau2579[[#This Row],[PLACE QUIMPERLE]],PointsClassement[],2,FALSE)</f>
        <v xml:space="preserve"> </v>
      </c>
      <c r="K65" s="5" t="s">
        <v>2</v>
      </c>
      <c r="L65" s="9" t="str">
        <f>VLOOKUP(Tableau2579[[#This Row],[PLACE ERGUE]],PointsClassement[],2,FALSE)</f>
        <v xml:space="preserve"> </v>
      </c>
      <c r="M65" s="5" t="s">
        <v>3</v>
      </c>
      <c r="N65" s="9">
        <f>VLOOKUP(Tableau2579[[#This Row],[PLACE TREGUNC]],PointsClassement[],2,FALSE)</f>
        <v>5</v>
      </c>
      <c r="O65" s="5" t="s">
        <v>2</v>
      </c>
      <c r="P65" s="9" t="str">
        <f>VLOOKUP(Tableau2579[[#This Row],[PLACE SCAER]],PointsClassement[],2,FALSE)</f>
        <v xml:space="preserve"> </v>
      </c>
      <c r="Q65" s="5" t="s">
        <v>2</v>
      </c>
      <c r="R65" s="9" t="str">
        <f>VLOOKUP(Tableau2579[[#This Row],[PLACE GOUEZEC]],PointsClassement[],2,FALSE)</f>
        <v xml:space="preserve"> </v>
      </c>
      <c r="S65" s="7">
        <v>0</v>
      </c>
      <c r="T65" s="8">
        <f t="shared" si="1"/>
        <v>5</v>
      </c>
    </row>
    <row r="66" spans="1:20" x14ac:dyDescent="0.3">
      <c r="A66">
        <v>61</v>
      </c>
      <c r="E66" s="3" t="s">
        <v>2</v>
      </c>
      <c r="F66" s="9" t="str">
        <f>VLOOKUP(Tableau2579[[#This Row],[PLACE QUIMPER]],PointsClassement[],2,FALSE)</f>
        <v xml:space="preserve"> </v>
      </c>
      <c r="G66" s="5" t="s">
        <v>2</v>
      </c>
      <c r="H66" s="9" t="str">
        <f>VLOOKUP(Tableau2579[[#This Row],[PLACE RIEC]],PointsClassement[],2,FALSE)</f>
        <v xml:space="preserve"> </v>
      </c>
      <c r="I66" s="5" t="s">
        <v>2</v>
      </c>
      <c r="J66" s="9" t="str">
        <f>VLOOKUP(Tableau2579[[#This Row],[PLACE QUIMPERLE]],PointsClassement[],2,FALSE)</f>
        <v xml:space="preserve"> </v>
      </c>
      <c r="K66" s="5" t="s">
        <v>2</v>
      </c>
      <c r="L66" s="9" t="str">
        <f>VLOOKUP(Tableau2579[[#This Row],[PLACE ERGUE]],PointsClassement[],2,FALSE)</f>
        <v xml:space="preserve"> </v>
      </c>
      <c r="M66" s="5" t="s">
        <v>2</v>
      </c>
      <c r="N66" s="9" t="str">
        <f>VLOOKUP(Tableau2579[[#This Row],[PLACE TREGUNC]],PointsClassement[],2,FALSE)</f>
        <v xml:space="preserve"> </v>
      </c>
      <c r="O66" s="5" t="s">
        <v>2</v>
      </c>
      <c r="P66" s="9" t="str">
        <f>VLOOKUP(Tableau2579[[#This Row],[PLACE SCAER]],PointsClassement[],2,FALSE)</f>
        <v xml:space="preserve"> </v>
      </c>
      <c r="Q66" s="5" t="s">
        <v>2</v>
      </c>
      <c r="R66" s="9" t="str">
        <f>VLOOKUP(Tableau2579[[#This Row],[PLACE GOUEZEC]],PointsClassement[],2,FALSE)</f>
        <v xml:space="preserve"> </v>
      </c>
      <c r="S66" s="7"/>
      <c r="T66" s="8">
        <f t="shared" si="1"/>
        <v>0</v>
      </c>
    </row>
    <row r="67" spans="1:20" x14ac:dyDescent="0.3">
      <c r="A67">
        <v>62</v>
      </c>
      <c r="E67" s="3" t="s">
        <v>2</v>
      </c>
      <c r="F67" s="9" t="str">
        <f>VLOOKUP(Tableau2579[[#This Row],[PLACE QUIMPER]],PointsClassement[],2,FALSE)</f>
        <v xml:space="preserve"> </v>
      </c>
      <c r="G67" s="5" t="s">
        <v>2</v>
      </c>
      <c r="H67" s="9" t="str">
        <f>VLOOKUP(Tableau2579[[#This Row],[PLACE RIEC]],PointsClassement[],2,FALSE)</f>
        <v xml:space="preserve"> </v>
      </c>
      <c r="I67" s="5" t="s">
        <v>2</v>
      </c>
      <c r="J67" s="9" t="str">
        <f>VLOOKUP(Tableau2579[[#This Row],[PLACE QUIMPERLE]],PointsClassement[],2,FALSE)</f>
        <v xml:space="preserve"> </v>
      </c>
      <c r="K67" s="5" t="s">
        <v>2</v>
      </c>
      <c r="L67" s="9" t="str">
        <f>VLOOKUP(Tableau2579[[#This Row],[PLACE ERGUE]],PointsClassement[],2,FALSE)</f>
        <v xml:space="preserve"> </v>
      </c>
      <c r="M67" s="5" t="s">
        <v>2</v>
      </c>
      <c r="N67" s="9" t="str">
        <f>VLOOKUP(Tableau2579[[#This Row],[PLACE TREGUNC]],PointsClassement[],2,FALSE)</f>
        <v xml:space="preserve"> </v>
      </c>
      <c r="O67" s="5" t="s">
        <v>2</v>
      </c>
      <c r="P67" s="9" t="str">
        <f>VLOOKUP(Tableau2579[[#This Row],[PLACE SCAER]],PointsClassement[],2,FALSE)</f>
        <v xml:space="preserve"> </v>
      </c>
      <c r="Q67" s="5" t="s">
        <v>2</v>
      </c>
      <c r="R67" s="9" t="str">
        <f>VLOOKUP(Tableau2579[[#This Row],[PLACE GOUEZEC]],PointsClassement[],2,FALSE)</f>
        <v xml:space="preserve"> </v>
      </c>
      <c r="S67" s="7"/>
      <c r="T67" s="8">
        <f t="shared" si="1"/>
        <v>0</v>
      </c>
    </row>
    <row r="68" spans="1:20" x14ac:dyDescent="0.3">
      <c r="A68">
        <v>63</v>
      </c>
      <c r="E68" s="3" t="s">
        <v>2</v>
      </c>
      <c r="F68" s="9" t="str">
        <f>VLOOKUP(Tableau2579[[#This Row],[PLACE QUIMPER]],PointsClassement[],2,FALSE)</f>
        <v xml:space="preserve"> </v>
      </c>
      <c r="G68" s="5" t="s">
        <v>2</v>
      </c>
      <c r="H68" s="9" t="str">
        <f>VLOOKUP(Tableau2579[[#This Row],[PLACE RIEC]],PointsClassement[],2,FALSE)</f>
        <v xml:space="preserve"> </v>
      </c>
      <c r="I68" s="5" t="s">
        <v>2</v>
      </c>
      <c r="J68" s="9" t="str">
        <f>VLOOKUP(Tableau2579[[#This Row],[PLACE QUIMPERLE]],PointsClassement[],2,FALSE)</f>
        <v xml:space="preserve"> </v>
      </c>
      <c r="K68" s="5" t="s">
        <v>2</v>
      </c>
      <c r="L68" s="9" t="str">
        <f>VLOOKUP(Tableau2579[[#This Row],[PLACE ERGUE]],PointsClassement[],2,FALSE)</f>
        <v xml:space="preserve"> </v>
      </c>
      <c r="M68" s="5" t="s">
        <v>2</v>
      </c>
      <c r="N68" s="9" t="str">
        <f>VLOOKUP(Tableau2579[[#This Row],[PLACE TREGUNC]],PointsClassement[],2,FALSE)</f>
        <v xml:space="preserve"> </v>
      </c>
      <c r="O68" s="5" t="s">
        <v>2</v>
      </c>
      <c r="P68" s="9" t="str">
        <f>VLOOKUP(Tableau2579[[#This Row],[PLACE SCAER]],PointsClassement[],2,FALSE)</f>
        <v xml:space="preserve"> </v>
      </c>
      <c r="Q68" s="5" t="s">
        <v>2</v>
      </c>
      <c r="R68" s="9" t="str">
        <f>VLOOKUP(Tableau2579[[#This Row],[PLACE GOUEZEC]],PointsClassement[],2,FALSE)</f>
        <v xml:space="preserve"> </v>
      </c>
      <c r="S68" s="7"/>
      <c r="T68" s="8">
        <f t="shared" si="1"/>
        <v>0</v>
      </c>
    </row>
    <row r="69" spans="1:20" x14ac:dyDescent="0.3">
      <c r="A69">
        <v>64</v>
      </c>
      <c r="E69" s="3" t="s">
        <v>2</v>
      </c>
      <c r="F69" s="9" t="str">
        <f>VLOOKUP(Tableau2579[[#This Row],[PLACE QUIMPER]],PointsClassement[],2,FALSE)</f>
        <v xml:space="preserve"> </v>
      </c>
      <c r="G69" s="5" t="s">
        <v>2</v>
      </c>
      <c r="H69" s="9" t="str">
        <f>VLOOKUP(Tableau2579[[#This Row],[PLACE RIEC]],PointsClassement[],2,FALSE)</f>
        <v xml:space="preserve"> </v>
      </c>
      <c r="I69" s="5" t="s">
        <v>2</v>
      </c>
      <c r="J69" s="9" t="str">
        <f>VLOOKUP(Tableau2579[[#This Row],[PLACE QUIMPERLE]],PointsClassement[],2,FALSE)</f>
        <v xml:space="preserve"> </v>
      </c>
      <c r="K69" s="5" t="s">
        <v>2</v>
      </c>
      <c r="L69" s="9" t="str">
        <f>VLOOKUP(Tableau2579[[#This Row],[PLACE ERGUE]],PointsClassement[],2,FALSE)</f>
        <v xml:space="preserve"> </v>
      </c>
      <c r="M69" s="5" t="s">
        <v>2</v>
      </c>
      <c r="N69" s="9" t="str">
        <f>VLOOKUP(Tableau2579[[#This Row],[PLACE TREGUNC]],PointsClassement[],2,FALSE)</f>
        <v xml:space="preserve"> </v>
      </c>
      <c r="O69" s="5" t="s">
        <v>2</v>
      </c>
      <c r="P69" s="9" t="str">
        <f>VLOOKUP(Tableau2579[[#This Row],[PLACE SCAER]],PointsClassement[],2,FALSE)</f>
        <v xml:space="preserve"> </v>
      </c>
      <c r="Q69" s="5" t="s">
        <v>2</v>
      </c>
      <c r="R69" s="9" t="str">
        <f>VLOOKUP(Tableau2579[[#This Row],[PLACE GOUEZEC]],PointsClassement[],2,FALSE)</f>
        <v xml:space="preserve"> </v>
      </c>
      <c r="S69" s="7"/>
      <c r="T69" s="8">
        <f t="shared" si="1"/>
        <v>0</v>
      </c>
    </row>
    <row r="70" spans="1:20" x14ac:dyDescent="0.3">
      <c r="A70">
        <v>65</v>
      </c>
      <c r="E70" s="3" t="s">
        <v>2</v>
      </c>
      <c r="F70" s="9" t="str">
        <f>VLOOKUP(Tableau2579[[#This Row],[PLACE QUIMPER]],PointsClassement[],2,FALSE)</f>
        <v xml:space="preserve"> </v>
      </c>
      <c r="G70" s="5" t="s">
        <v>2</v>
      </c>
      <c r="H70" s="9" t="str">
        <f>VLOOKUP(Tableau2579[[#This Row],[PLACE RIEC]],PointsClassement[],2,FALSE)</f>
        <v xml:space="preserve"> </v>
      </c>
      <c r="I70" s="5" t="s">
        <v>2</v>
      </c>
      <c r="J70" s="9" t="str">
        <f>VLOOKUP(Tableau2579[[#This Row],[PLACE QUIMPERLE]],PointsClassement[],2,FALSE)</f>
        <v xml:space="preserve"> </v>
      </c>
      <c r="K70" s="5" t="s">
        <v>2</v>
      </c>
      <c r="L70" s="9" t="str">
        <f>VLOOKUP(Tableau2579[[#This Row],[PLACE ERGUE]],PointsClassement[],2,FALSE)</f>
        <v xml:space="preserve"> </v>
      </c>
      <c r="M70" s="5" t="s">
        <v>2</v>
      </c>
      <c r="N70" s="9" t="str">
        <f>VLOOKUP(Tableau2579[[#This Row],[PLACE TREGUNC]],PointsClassement[],2,FALSE)</f>
        <v xml:space="preserve"> </v>
      </c>
      <c r="O70" s="5" t="s">
        <v>2</v>
      </c>
      <c r="P70" s="9" t="str">
        <f>VLOOKUP(Tableau2579[[#This Row],[PLACE SCAER]],PointsClassement[],2,FALSE)</f>
        <v xml:space="preserve"> </v>
      </c>
      <c r="Q70" s="5" t="s">
        <v>2</v>
      </c>
      <c r="R70" s="9" t="str">
        <f>VLOOKUP(Tableau2579[[#This Row],[PLACE GOUEZEC]],PointsClassement[],2,FALSE)</f>
        <v xml:space="preserve"> </v>
      </c>
      <c r="S70" s="7"/>
      <c r="T70" s="8">
        <f t="shared" ref="T70:T101" si="2">SUM(F70,H70,J70,L70,N70,P70,R70,S70)</f>
        <v>0</v>
      </c>
    </row>
    <row r="71" spans="1:20" x14ac:dyDescent="0.3">
      <c r="A71">
        <v>66</v>
      </c>
      <c r="E71" s="3" t="s">
        <v>2</v>
      </c>
      <c r="F71" s="9" t="str">
        <f>VLOOKUP(Tableau2579[[#This Row],[PLACE QUIMPER]],PointsClassement[],2,FALSE)</f>
        <v xml:space="preserve"> </v>
      </c>
      <c r="G71" s="5" t="s">
        <v>2</v>
      </c>
      <c r="H71" s="9" t="str">
        <f>VLOOKUP(Tableau2579[[#This Row],[PLACE RIEC]],PointsClassement[],2,FALSE)</f>
        <v xml:space="preserve"> </v>
      </c>
      <c r="I71" s="5" t="s">
        <v>2</v>
      </c>
      <c r="J71" s="9" t="str">
        <f>VLOOKUP(Tableau2579[[#This Row],[PLACE QUIMPERLE]],PointsClassement[],2,FALSE)</f>
        <v xml:space="preserve"> </v>
      </c>
      <c r="K71" s="5" t="s">
        <v>2</v>
      </c>
      <c r="L71" s="9" t="str">
        <f>VLOOKUP(Tableau2579[[#This Row],[PLACE ERGUE]],PointsClassement[],2,FALSE)</f>
        <v xml:space="preserve"> </v>
      </c>
      <c r="M71" s="5" t="s">
        <v>2</v>
      </c>
      <c r="N71" s="9" t="str">
        <f>VLOOKUP(Tableau2579[[#This Row],[PLACE TREGUNC]],PointsClassement[],2,FALSE)</f>
        <v xml:space="preserve"> </v>
      </c>
      <c r="O71" s="5" t="s">
        <v>2</v>
      </c>
      <c r="P71" s="9" t="str">
        <f>VLOOKUP(Tableau2579[[#This Row],[PLACE SCAER]],PointsClassement[],2,FALSE)</f>
        <v xml:space="preserve"> </v>
      </c>
      <c r="Q71" s="5" t="s">
        <v>2</v>
      </c>
      <c r="R71" s="9" t="str">
        <f>VLOOKUP(Tableau2579[[#This Row],[PLACE GOUEZEC]],PointsClassement[],2,FALSE)</f>
        <v xml:space="preserve"> </v>
      </c>
      <c r="S71" s="7"/>
      <c r="T71" s="8">
        <f t="shared" si="2"/>
        <v>0</v>
      </c>
    </row>
    <row r="72" spans="1:20" x14ac:dyDescent="0.3">
      <c r="A72">
        <v>67</v>
      </c>
      <c r="E72" s="3" t="s">
        <v>2</v>
      </c>
      <c r="F72" s="9" t="str">
        <f>VLOOKUP(Tableau2579[[#This Row],[PLACE QUIMPER]],PointsClassement[],2,FALSE)</f>
        <v xml:space="preserve"> </v>
      </c>
      <c r="G72" s="5" t="s">
        <v>2</v>
      </c>
      <c r="H72" s="9" t="str">
        <f>VLOOKUP(Tableau2579[[#This Row],[PLACE RIEC]],PointsClassement[],2,FALSE)</f>
        <v xml:space="preserve"> </v>
      </c>
      <c r="I72" s="5" t="s">
        <v>2</v>
      </c>
      <c r="J72" s="9" t="str">
        <f>VLOOKUP(Tableau2579[[#This Row],[PLACE QUIMPERLE]],PointsClassement[],2,FALSE)</f>
        <v xml:space="preserve"> </v>
      </c>
      <c r="K72" s="5" t="s">
        <v>2</v>
      </c>
      <c r="L72" s="9" t="str">
        <f>VLOOKUP(Tableau2579[[#This Row],[PLACE ERGUE]],PointsClassement[],2,FALSE)</f>
        <v xml:space="preserve"> </v>
      </c>
      <c r="M72" s="5" t="s">
        <v>2</v>
      </c>
      <c r="N72" s="9" t="str">
        <f>VLOOKUP(Tableau2579[[#This Row],[PLACE TREGUNC]],PointsClassement[],2,FALSE)</f>
        <v xml:space="preserve"> </v>
      </c>
      <c r="O72" s="5" t="s">
        <v>2</v>
      </c>
      <c r="P72" s="9" t="str">
        <f>VLOOKUP(Tableau2579[[#This Row],[PLACE SCAER]],PointsClassement[],2,FALSE)</f>
        <v xml:space="preserve"> </v>
      </c>
      <c r="Q72" s="5" t="s">
        <v>2</v>
      </c>
      <c r="R72" s="9" t="str">
        <f>VLOOKUP(Tableau2579[[#This Row],[PLACE GOUEZEC]],PointsClassement[],2,FALSE)</f>
        <v xml:space="preserve"> </v>
      </c>
      <c r="S72" s="7"/>
      <c r="T72" s="8">
        <f t="shared" si="2"/>
        <v>0</v>
      </c>
    </row>
    <row r="73" spans="1:20" x14ac:dyDescent="0.3">
      <c r="A73">
        <v>68</v>
      </c>
      <c r="E73" s="3" t="s">
        <v>2</v>
      </c>
      <c r="F73" s="9" t="str">
        <f>VLOOKUP(Tableau2579[[#This Row],[PLACE QUIMPER]],PointsClassement[],2,FALSE)</f>
        <v xml:space="preserve"> </v>
      </c>
      <c r="G73" s="5" t="s">
        <v>2</v>
      </c>
      <c r="H73" s="9" t="str">
        <f>VLOOKUP(Tableau2579[[#This Row],[PLACE RIEC]],PointsClassement[],2,FALSE)</f>
        <v xml:space="preserve"> </v>
      </c>
      <c r="I73" s="5" t="s">
        <v>2</v>
      </c>
      <c r="J73" s="9" t="str">
        <f>VLOOKUP(Tableau2579[[#This Row],[PLACE QUIMPERLE]],PointsClassement[],2,FALSE)</f>
        <v xml:space="preserve"> </v>
      </c>
      <c r="K73" s="5" t="s">
        <v>2</v>
      </c>
      <c r="L73" s="9" t="str">
        <f>VLOOKUP(Tableau2579[[#This Row],[PLACE ERGUE]],PointsClassement[],2,FALSE)</f>
        <v xml:space="preserve"> </v>
      </c>
      <c r="M73" s="5" t="s">
        <v>2</v>
      </c>
      <c r="N73" s="9" t="str">
        <f>VLOOKUP(Tableau2579[[#This Row],[PLACE TREGUNC]],PointsClassement[],2,FALSE)</f>
        <v xml:space="preserve"> </v>
      </c>
      <c r="O73" s="5" t="s">
        <v>2</v>
      </c>
      <c r="P73" s="9" t="str">
        <f>VLOOKUP(Tableau2579[[#This Row],[PLACE SCAER]],PointsClassement[],2,FALSE)</f>
        <v xml:space="preserve"> </v>
      </c>
      <c r="Q73" s="5" t="s">
        <v>2</v>
      </c>
      <c r="R73" s="9" t="str">
        <f>VLOOKUP(Tableau2579[[#This Row],[PLACE GOUEZEC]],PointsClassement[],2,FALSE)</f>
        <v xml:space="preserve"> </v>
      </c>
      <c r="S73" s="7"/>
      <c r="T73" s="8">
        <f t="shared" si="2"/>
        <v>0</v>
      </c>
    </row>
    <row r="74" spans="1:20" x14ac:dyDescent="0.3">
      <c r="A74">
        <v>69</v>
      </c>
      <c r="E74" s="3" t="s">
        <v>2</v>
      </c>
      <c r="F74" s="9" t="str">
        <f>VLOOKUP(Tableau2579[[#This Row],[PLACE QUIMPER]],PointsClassement[],2,FALSE)</f>
        <v xml:space="preserve"> </v>
      </c>
      <c r="G74" s="5" t="s">
        <v>2</v>
      </c>
      <c r="H74" s="9" t="str">
        <f>VLOOKUP(Tableau2579[[#This Row],[PLACE RIEC]],PointsClassement[],2,FALSE)</f>
        <v xml:space="preserve"> </v>
      </c>
      <c r="I74" s="5" t="s">
        <v>2</v>
      </c>
      <c r="J74" s="9" t="str">
        <f>VLOOKUP(Tableau2579[[#This Row],[PLACE QUIMPERLE]],PointsClassement[],2,FALSE)</f>
        <v xml:space="preserve"> </v>
      </c>
      <c r="K74" s="5" t="s">
        <v>2</v>
      </c>
      <c r="L74" s="9" t="str">
        <f>VLOOKUP(Tableau2579[[#This Row],[PLACE ERGUE]],PointsClassement[],2,FALSE)</f>
        <v xml:space="preserve"> </v>
      </c>
      <c r="M74" s="5" t="s">
        <v>2</v>
      </c>
      <c r="N74" s="9" t="str">
        <f>VLOOKUP(Tableau2579[[#This Row],[PLACE TREGUNC]],PointsClassement[],2,FALSE)</f>
        <v xml:space="preserve"> </v>
      </c>
      <c r="O74" s="5" t="s">
        <v>2</v>
      </c>
      <c r="P74" s="9" t="str">
        <f>VLOOKUP(Tableau2579[[#This Row],[PLACE SCAER]],PointsClassement[],2,FALSE)</f>
        <v xml:space="preserve"> </v>
      </c>
      <c r="Q74" s="5" t="s">
        <v>2</v>
      </c>
      <c r="R74" s="9" t="str">
        <f>VLOOKUP(Tableau2579[[#This Row],[PLACE GOUEZEC]],PointsClassement[],2,FALSE)</f>
        <v xml:space="preserve"> </v>
      </c>
      <c r="S74" s="7"/>
      <c r="T74" s="8">
        <f t="shared" si="2"/>
        <v>0</v>
      </c>
    </row>
    <row r="75" spans="1:20" x14ac:dyDescent="0.3">
      <c r="A75">
        <v>70</v>
      </c>
      <c r="E75" s="3" t="s">
        <v>2</v>
      </c>
      <c r="F75" s="9" t="str">
        <f>VLOOKUP(Tableau2579[[#This Row],[PLACE QUIMPER]],PointsClassement[],2,FALSE)</f>
        <v xml:space="preserve"> </v>
      </c>
      <c r="G75" s="5" t="s">
        <v>2</v>
      </c>
      <c r="H75" s="9" t="str">
        <f>VLOOKUP(Tableau2579[[#This Row],[PLACE RIEC]],PointsClassement[],2,FALSE)</f>
        <v xml:space="preserve"> </v>
      </c>
      <c r="I75" s="5" t="s">
        <v>2</v>
      </c>
      <c r="J75" s="9" t="str">
        <f>VLOOKUP(Tableau2579[[#This Row],[PLACE QUIMPERLE]],PointsClassement[],2,FALSE)</f>
        <v xml:space="preserve"> </v>
      </c>
      <c r="K75" s="5" t="s">
        <v>2</v>
      </c>
      <c r="L75" s="9" t="str">
        <f>VLOOKUP(Tableau2579[[#This Row],[PLACE ERGUE]],PointsClassement[],2,FALSE)</f>
        <v xml:space="preserve"> </v>
      </c>
      <c r="M75" s="5" t="s">
        <v>2</v>
      </c>
      <c r="N75" s="9" t="str">
        <f>VLOOKUP(Tableau2579[[#This Row],[PLACE TREGUNC]],PointsClassement[],2,FALSE)</f>
        <v xml:space="preserve"> </v>
      </c>
      <c r="O75" s="5" t="s">
        <v>2</v>
      </c>
      <c r="P75" s="9" t="str">
        <f>VLOOKUP(Tableau2579[[#This Row],[PLACE SCAER]],PointsClassement[],2,FALSE)</f>
        <v xml:space="preserve"> </v>
      </c>
      <c r="Q75" s="5" t="s">
        <v>2</v>
      </c>
      <c r="R75" s="9" t="str">
        <f>VLOOKUP(Tableau2579[[#This Row],[PLACE GOUEZEC]],PointsClassement[],2,FALSE)</f>
        <v xml:space="preserve"> </v>
      </c>
      <c r="S75" s="7"/>
      <c r="T75" s="8">
        <f t="shared" si="2"/>
        <v>0</v>
      </c>
    </row>
    <row r="76" spans="1:20" x14ac:dyDescent="0.3">
      <c r="A76">
        <v>71</v>
      </c>
      <c r="E76" s="3" t="s">
        <v>2</v>
      </c>
      <c r="F76" s="9" t="str">
        <f>VLOOKUP(Tableau2579[[#This Row],[PLACE QUIMPER]],PointsClassement[],2,FALSE)</f>
        <v xml:space="preserve"> </v>
      </c>
      <c r="G76" s="5" t="s">
        <v>2</v>
      </c>
      <c r="H76" s="9" t="str">
        <f>VLOOKUP(Tableau2579[[#This Row],[PLACE RIEC]],PointsClassement[],2,FALSE)</f>
        <v xml:space="preserve"> </v>
      </c>
      <c r="I76" s="5" t="s">
        <v>2</v>
      </c>
      <c r="J76" s="9" t="str">
        <f>VLOOKUP(Tableau2579[[#This Row],[PLACE QUIMPERLE]],PointsClassement[],2,FALSE)</f>
        <v xml:space="preserve"> </v>
      </c>
      <c r="K76" s="5" t="s">
        <v>2</v>
      </c>
      <c r="L76" s="9" t="str">
        <f>VLOOKUP(Tableau2579[[#This Row],[PLACE ERGUE]],PointsClassement[],2,FALSE)</f>
        <v xml:space="preserve"> </v>
      </c>
      <c r="M76" s="5" t="s">
        <v>2</v>
      </c>
      <c r="N76" s="9" t="str">
        <f>VLOOKUP(Tableau2579[[#This Row],[PLACE TREGUNC]],PointsClassement[],2,FALSE)</f>
        <v xml:space="preserve"> </v>
      </c>
      <c r="O76" s="5" t="s">
        <v>2</v>
      </c>
      <c r="P76" s="9" t="str">
        <f>VLOOKUP(Tableau2579[[#This Row],[PLACE SCAER]],PointsClassement[],2,FALSE)</f>
        <v xml:space="preserve"> </v>
      </c>
      <c r="Q76" s="5" t="s">
        <v>2</v>
      </c>
      <c r="R76" s="9" t="str">
        <f>VLOOKUP(Tableau2579[[#This Row],[PLACE GOUEZEC]],PointsClassement[],2,FALSE)</f>
        <v xml:space="preserve"> </v>
      </c>
      <c r="S76" s="7"/>
      <c r="T76" s="8">
        <f t="shared" si="2"/>
        <v>0</v>
      </c>
    </row>
    <row r="77" spans="1:20" x14ac:dyDescent="0.3">
      <c r="A77">
        <v>72</v>
      </c>
      <c r="E77" s="3" t="s">
        <v>2</v>
      </c>
      <c r="F77" s="9" t="str">
        <f>VLOOKUP(Tableau2579[[#This Row],[PLACE QUIMPER]],PointsClassement[],2,FALSE)</f>
        <v xml:space="preserve"> </v>
      </c>
      <c r="G77" s="5" t="s">
        <v>2</v>
      </c>
      <c r="H77" s="9" t="str">
        <f>VLOOKUP(Tableau2579[[#This Row],[PLACE RIEC]],PointsClassement[],2,FALSE)</f>
        <v xml:space="preserve"> </v>
      </c>
      <c r="I77" s="5" t="s">
        <v>2</v>
      </c>
      <c r="J77" s="9" t="str">
        <f>VLOOKUP(Tableau2579[[#This Row],[PLACE QUIMPERLE]],PointsClassement[],2,FALSE)</f>
        <v xml:space="preserve"> </v>
      </c>
      <c r="K77" s="5" t="s">
        <v>2</v>
      </c>
      <c r="L77" s="9" t="str">
        <f>VLOOKUP(Tableau2579[[#This Row],[PLACE ERGUE]],PointsClassement[],2,FALSE)</f>
        <v xml:space="preserve"> </v>
      </c>
      <c r="M77" s="5" t="s">
        <v>2</v>
      </c>
      <c r="N77" s="9" t="str">
        <f>VLOOKUP(Tableau2579[[#This Row],[PLACE TREGUNC]],PointsClassement[],2,FALSE)</f>
        <v xml:space="preserve"> </v>
      </c>
      <c r="O77" s="5" t="s">
        <v>2</v>
      </c>
      <c r="P77" s="9" t="str">
        <f>VLOOKUP(Tableau2579[[#This Row],[PLACE SCAER]],PointsClassement[],2,FALSE)</f>
        <v xml:space="preserve"> </v>
      </c>
      <c r="Q77" s="5" t="s">
        <v>2</v>
      </c>
      <c r="R77" s="9" t="str">
        <f>VLOOKUP(Tableau2579[[#This Row],[PLACE GOUEZEC]],PointsClassement[],2,FALSE)</f>
        <v xml:space="preserve"> </v>
      </c>
      <c r="S77" s="7"/>
      <c r="T77" s="8">
        <f t="shared" si="2"/>
        <v>0</v>
      </c>
    </row>
    <row r="78" spans="1:20" x14ac:dyDescent="0.3">
      <c r="A78">
        <v>73</v>
      </c>
      <c r="E78" s="3" t="s">
        <v>2</v>
      </c>
      <c r="F78" s="9" t="str">
        <f>VLOOKUP(Tableau2579[[#This Row],[PLACE QUIMPER]],PointsClassement[],2,FALSE)</f>
        <v xml:space="preserve"> </v>
      </c>
      <c r="G78" s="5" t="s">
        <v>2</v>
      </c>
      <c r="H78" s="9" t="str">
        <f>VLOOKUP(Tableau2579[[#This Row],[PLACE RIEC]],PointsClassement[],2,FALSE)</f>
        <v xml:space="preserve"> </v>
      </c>
      <c r="I78" s="5" t="s">
        <v>2</v>
      </c>
      <c r="J78" s="9" t="str">
        <f>VLOOKUP(Tableau2579[[#This Row],[PLACE QUIMPERLE]],PointsClassement[],2,FALSE)</f>
        <v xml:space="preserve"> </v>
      </c>
      <c r="K78" s="5" t="s">
        <v>2</v>
      </c>
      <c r="L78" s="9" t="str">
        <f>VLOOKUP(Tableau2579[[#This Row],[PLACE ERGUE]],PointsClassement[],2,FALSE)</f>
        <v xml:space="preserve"> </v>
      </c>
      <c r="M78" s="5" t="s">
        <v>2</v>
      </c>
      <c r="N78" s="9" t="str">
        <f>VLOOKUP(Tableau2579[[#This Row],[PLACE TREGUNC]],PointsClassement[],2,FALSE)</f>
        <v xml:space="preserve"> </v>
      </c>
      <c r="O78" s="5" t="s">
        <v>2</v>
      </c>
      <c r="P78" s="9" t="str">
        <f>VLOOKUP(Tableau2579[[#This Row],[PLACE SCAER]],PointsClassement[],2,FALSE)</f>
        <v xml:space="preserve"> </v>
      </c>
      <c r="Q78" s="5" t="s">
        <v>2</v>
      </c>
      <c r="R78" s="9" t="str">
        <f>VLOOKUP(Tableau2579[[#This Row],[PLACE GOUEZEC]],PointsClassement[],2,FALSE)</f>
        <v xml:space="preserve"> </v>
      </c>
      <c r="S78" s="7"/>
      <c r="T78" s="8">
        <f t="shared" si="2"/>
        <v>0</v>
      </c>
    </row>
    <row r="79" spans="1:20" x14ac:dyDescent="0.3">
      <c r="A79">
        <v>74</v>
      </c>
      <c r="E79" s="3" t="s">
        <v>2</v>
      </c>
      <c r="F79" s="9" t="str">
        <f>VLOOKUP(Tableau2579[[#This Row],[PLACE QUIMPER]],PointsClassement[],2,FALSE)</f>
        <v xml:space="preserve"> </v>
      </c>
      <c r="G79" s="5" t="s">
        <v>2</v>
      </c>
      <c r="H79" s="9" t="str">
        <f>VLOOKUP(Tableau2579[[#This Row],[PLACE RIEC]],PointsClassement[],2,FALSE)</f>
        <v xml:space="preserve"> </v>
      </c>
      <c r="I79" s="5" t="s">
        <v>2</v>
      </c>
      <c r="J79" s="9" t="str">
        <f>VLOOKUP(Tableau2579[[#This Row],[PLACE QUIMPERLE]],PointsClassement[],2,FALSE)</f>
        <v xml:space="preserve"> </v>
      </c>
      <c r="K79" s="5" t="s">
        <v>2</v>
      </c>
      <c r="L79" s="9" t="str">
        <f>VLOOKUP(Tableau2579[[#This Row],[PLACE ERGUE]],PointsClassement[],2,FALSE)</f>
        <v xml:space="preserve"> </v>
      </c>
      <c r="M79" s="5" t="s">
        <v>2</v>
      </c>
      <c r="N79" s="9" t="str">
        <f>VLOOKUP(Tableau2579[[#This Row],[PLACE TREGUNC]],PointsClassement[],2,FALSE)</f>
        <v xml:space="preserve"> </v>
      </c>
      <c r="O79" s="5" t="s">
        <v>2</v>
      </c>
      <c r="P79" s="9" t="str">
        <f>VLOOKUP(Tableau2579[[#This Row],[PLACE SCAER]],PointsClassement[],2,FALSE)</f>
        <v xml:space="preserve"> </v>
      </c>
      <c r="Q79" s="5" t="s">
        <v>2</v>
      </c>
      <c r="R79" s="9" t="str">
        <f>VLOOKUP(Tableau2579[[#This Row],[PLACE GOUEZEC]],PointsClassement[],2,FALSE)</f>
        <v xml:space="preserve"> </v>
      </c>
      <c r="S79" s="7"/>
      <c r="T79" s="8">
        <f t="shared" si="2"/>
        <v>0</v>
      </c>
    </row>
    <row r="80" spans="1:20" x14ac:dyDescent="0.3">
      <c r="A80">
        <v>75</v>
      </c>
      <c r="E80" s="3" t="s">
        <v>2</v>
      </c>
      <c r="F80" s="9" t="str">
        <f>VLOOKUP(Tableau2579[[#This Row],[PLACE QUIMPER]],PointsClassement[],2,FALSE)</f>
        <v xml:space="preserve"> </v>
      </c>
      <c r="G80" s="5" t="s">
        <v>2</v>
      </c>
      <c r="H80" s="9" t="str">
        <f>VLOOKUP(Tableau2579[[#This Row],[PLACE RIEC]],PointsClassement[],2,FALSE)</f>
        <v xml:space="preserve"> </v>
      </c>
      <c r="I80" s="5" t="s">
        <v>2</v>
      </c>
      <c r="J80" s="9" t="str">
        <f>VLOOKUP(Tableau2579[[#This Row],[PLACE QUIMPERLE]],PointsClassement[],2,FALSE)</f>
        <v xml:space="preserve"> </v>
      </c>
      <c r="K80" s="5" t="s">
        <v>2</v>
      </c>
      <c r="L80" s="9" t="str">
        <f>VLOOKUP(Tableau2579[[#This Row],[PLACE ERGUE]],PointsClassement[],2,FALSE)</f>
        <v xml:space="preserve"> </v>
      </c>
      <c r="M80" s="5" t="s">
        <v>2</v>
      </c>
      <c r="N80" s="9" t="str">
        <f>VLOOKUP(Tableau2579[[#This Row],[PLACE TREGUNC]],PointsClassement[],2,FALSE)</f>
        <v xml:space="preserve"> </v>
      </c>
      <c r="O80" s="5" t="s">
        <v>2</v>
      </c>
      <c r="P80" s="9" t="str">
        <f>VLOOKUP(Tableau2579[[#This Row],[PLACE SCAER]],PointsClassement[],2,FALSE)</f>
        <v xml:space="preserve"> </v>
      </c>
      <c r="Q80" s="5" t="s">
        <v>2</v>
      </c>
      <c r="R80" s="9" t="str">
        <f>VLOOKUP(Tableau2579[[#This Row],[PLACE GOUEZEC]],PointsClassement[],2,FALSE)</f>
        <v xml:space="preserve"> </v>
      </c>
      <c r="S80" s="7"/>
      <c r="T80" s="8">
        <f t="shared" si="2"/>
        <v>0</v>
      </c>
    </row>
    <row r="81" spans="1:20" x14ac:dyDescent="0.3">
      <c r="A81">
        <v>76</v>
      </c>
      <c r="E81" s="3" t="s">
        <v>2</v>
      </c>
      <c r="F81" s="9" t="str">
        <f>VLOOKUP(Tableau2579[[#This Row],[PLACE QUIMPER]],PointsClassement[],2,FALSE)</f>
        <v xml:space="preserve"> </v>
      </c>
      <c r="G81" s="5" t="s">
        <v>2</v>
      </c>
      <c r="H81" s="9" t="str">
        <f>VLOOKUP(Tableau2579[[#This Row],[PLACE RIEC]],PointsClassement[],2,FALSE)</f>
        <v xml:space="preserve"> </v>
      </c>
      <c r="I81" s="5" t="s">
        <v>2</v>
      </c>
      <c r="J81" s="9" t="str">
        <f>VLOOKUP(Tableau2579[[#This Row],[PLACE QUIMPERLE]],PointsClassement[],2,FALSE)</f>
        <v xml:space="preserve"> </v>
      </c>
      <c r="K81" s="5" t="s">
        <v>2</v>
      </c>
      <c r="L81" s="9" t="str">
        <f>VLOOKUP(Tableau2579[[#This Row],[PLACE ERGUE]],PointsClassement[],2,FALSE)</f>
        <v xml:space="preserve"> </v>
      </c>
      <c r="M81" s="5" t="s">
        <v>2</v>
      </c>
      <c r="N81" s="9" t="str">
        <f>VLOOKUP(Tableau2579[[#This Row],[PLACE TREGUNC]],PointsClassement[],2,FALSE)</f>
        <v xml:space="preserve"> </v>
      </c>
      <c r="O81" s="5" t="s">
        <v>2</v>
      </c>
      <c r="P81" s="9" t="str">
        <f>VLOOKUP(Tableau2579[[#This Row],[PLACE SCAER]],PointsClassement[],2,FALSE)</f>
        <v xml:space="preserve"> </v>
      </c>
      <c r="Q81" s="5" t="s">
        <v>2</v>
      </c>
      <c r="R81" s="9" t="str">
        <f>VLOOKUP(Tableau2579[[#This Row],[PLACE GOUEZEC]],PointsClassement[],2,FALSE)</f>
        <v xml:space="preserve"> </v>
      </c>
      <c r="S81" s="7"/>
      <c r="T81" s="8">
        <f t="shared" si="2"/>
        <v>0</v>
      </c>
    </row>
    <row r="82" spans="1:20" x14ac:dyDescent="0.3">
      <c r="A82">
        <v>77</v>
      </c>
      <c r="E82" s="3" t="s">
        <v>2</v>
      </c>
      <c r="F82" s="9" t="str">
        <f>VLOOKUP(Tableau2579[[#This Row],[PLACE QUIMPER]],PointsClassement[],2,FALSE)</f>
        <v xml:space="preserve"> </v>
      </c>
      <c r="G82" s="5" t="s">
        <v>2</v>
      </c>
      <c r="H82" s="9" t="str">
        <f>VLOOKUP(Tableau2579[[#This Row],[PLACE RIEC]],PointsClassement[],2,FALSE)</f>
        <v xml:space="preserve"> </v>
      </c>
      <c r="I82" s="5" t="s">
        <v>2</v>
      </c>
      <c r="J82" s="9" t="str">
        <f>VLOOKUP(Tableau2579[[#This Row],[PLACE QUIMPERLE]],PointsClassement[],2,FALSE)</f>
        <v xml:space="preserve"> </v>
      </c>
      <c r="K82" s="5" t="s">
        <v>2</v>
      </c>
      <c r="L82" s="9" t="str">
        <f>VLOOKUP(Tableau2579[[#This Row],[PLACE ERGUE]],PointsClassement[],2,FALSE)</f>
        <v xml:space="preserve"> </v>
      </c>
      <c r="M82" s="5" t="s">
        <v>2</v>
      </c>
      <c r="N82" s="9" t="str">
        <f>VLOOKUP(Tableau2579[[#This Row],[PLACE TREGUNC]],PointsClassement[],2,FALSE)</f>
        <v xml:space="preserve"> </v>
      </c>
      <c r="O82" s="5" t="s">
        <v>2</v>
      </c>
      <c r="P82" s="9" t="str">
        <f>VLOOKUP(Tableau2579[[#This Row],[PLACE SCAER]],PointsClassement[],2,FALSE)</f>
        <v xml:space="preserve"> </v>
      </c>
      <c r="Q82" s="5" t="s">
        <v>2</v>
      </c>
      <c r="R82" s="9" t="str">
        <f>VLOOKUP(Tableau2579[[#This Row],[PLACE GOUEZEC]],PointsClassement[],2,FALSE)</f>
        <v xml:space="preserve"> </v>
      </c>
      <c r="S82" s="7"/>
      <c r="T82" s="8">
        <f t="shared" si="2"/>
        <v>0</v>
      </c>
    </row>
    <row r="83" spans="1:20" x14ac:dyDescent="0.3">
      <c r="A83">
        <v>78</v>
      </c>
      <c r="E83" s="3" t="s">
        <v>2</v>
      </c>
      <c r="F83" s="9" t="str">
        <f>VLOOKUP(Tableau2579[[#This Row],[PLACE QUIMPER]],PointsClassement[],2,FALSE)</f>
        <v xml:space="preserve"> </v>
      </c>
      <c r="G83" s="5" t="s">
        <v>2</v>
      </c>
      <c r="H83" s="9" t="str">
        <f>VLOOKUP(Tableau2579[[#This Row],[PLACE RIEC]],PointsClassement[],2,FALSE)</f>
        <v xml:space="preserve"> </v>
      </c>
      <c r="I83" s="5" t="s">
        <v>2</v>
      </c>
      <c r="J83" s="9" t="str">
        <f>VLOOKUP(Tableau2579[[#This Row],[PLACE QUIMPERLE]],PointsClassement[],2,FALSE)</f>
        <v xml:space="preserve"> </v>
      </c>
      <c r="K83" s="5" t="s">
        <v>2</v>
      </c>
      <c r="L83" s="9" t="str">
        <f>VLOOKUP(Tableau2579[[#This Row],[PLACE ERGUE]],PointsClassement[],2,FALSE)</f>
        <v xml:space="preserve"> </v>
      </c>
      <c r="M83" s="5" t="s">
        <v>2</v>
      </c>
      <c r="N83" s="9" t="str">
        <f>VLOOKUP(Tableau2579[[#This Row],[PLACE TREGUNC]],PointsClassement[],2,FALSE)</f>
        <v xml:space="preserve"> </v>
      </c>
      <c r="O83" s="5" t="s">
        <v>2</v>
      </c>
      <c r="P83" s="9" t="str">
        <f>VLOOKUP(Tableau2579[[#This Row],[PLACE SCAER]],PointsClassement[],2,FALSE)</f>
        <v xml:space="preserve"> </v>
      </c>
      <c r="Q83" s="5" t="s">
        <v>2</v>
      </c>
      <c r="R83" s="9" t="str">
        <f>VLOOKUP(Tableau2579[[#This Row],[PLACE GOUEZEC]],PointsClassement[],2,FALSE)</f>
        <v xml:space="preserve"> </v>
      </c>
      <c r="S83" s="7"/>
      <c r="T83" s="8">
        <f t="shared" si="2"/>
        <v>0</v>
      </c>
    </row>
    <row r="84" spans="1:20" x14ac:dyDescent="0.3">
      <c r="A84">
        <v>79</v>
      </c>
      <c r="E84" s="3" t="s">
        <v>2</v>
      </c>
      <c r="F84" s="9" t="str">
        <f>VLOOKUP(Tableau2579[[#This Row],[PLACE QUIMPER]],PointsClassement[],2,FALSE)</f>
        <v xml:space="preserve"> </v>
      </c>
      <c r="G84" s="5" t="s">
        <v>2</v>
      </c>
      <c r="H84" s="9" t="str">
        <f>VLOOKUP(Tableau2579[[#This Row],[PLACE RIEC]],PointsClassement[],2,FALSE)</f>
        <v xml:space="preserve"> </v>
      </c>
      <c r="I84" s="5" t="s">
        <v>2</v>
      </c>
      <c r="J84" s="9" t="str">
        <f>VLOOKUP(Tableau2579[[#This Row],[PLACE QUIMPERLE]],PointsClassement[],2,FALSE)</f>
        <v xml:space="preserve"> </v>
      </c>
      <c r="K84" s="5" t="s">
        <v>2</v>
      </c>
      <c r="L84" s="9" t="str">
        <f>VLOOKUP(Tableau2579[[#This Row],[PLACE ERGUE]],PointsClassement[],2,FALSE)</f>
        <v xml:space="preserve"> </v>
      </c>
      <c r="M84" s="5" t="s">
        <v>2</v>
      </c>
      <c r="N84" s="9" t="str">
        <f>VLOOKUP(Tableau2579[[#This Row],[PLACE TREGUNC]],PointsClassement[],2,FALSE)</f>
        <v xml:space="preserve"> </v>
      </c>
      <c r="O84" s="5" t="s">
        <v>2</v>
      </c>
      <c r="P84" s="9" t="str">
        <f>VLOOKUP(Tableau2579[[#This Row],[PLACE SCAER]],PointsClassement[],2,FALSE)</f>
        <v xml:space="preserve"> </v>
      </c>
      <c r="Q84" s="5" t="s">
        <v>2</v>
      </c>
      <c r="R84" s="9" t="str">
        <f>VLOOKUP(Tableau2579[[#This Row],[PLACE GOUEZEC]],PointsClassement[],2,FALSE)</f>
        <v xml:space="preserve"> </v>
      </c>
      <c r="S84" s="7"/>
      <c r="T84" s="8">
        <f t="shared" si="2"/>
        <v>0</v>
      </c>
    </row>
    <row r="85" spans="1:20" x14ac:dyDescent="0.3">
      <c r="A85">
        <v>80</v>
      </c>
      <c r="E85" s="3" t="s">
        <v>2</v>
      </c>
      <c r="F85" s="9" t="str">
        <f>VLOOKUP(Tableau2579[[#This Row],[PLACE QUIMPER]],PointsClassement[],2,FALSE)</f>
        <v xml:space="preserve"> </v>
      </c>
      <c r="G85" s="5" t="s">
        <v>2</v>
      </c>
      <c r="H85" s="9" t="str">
        <f>VLOOKUP(Tableau2579[[#This Row],[PLACE RIEC]],PointsClassement[],2,FALSE)</f>
        <v xml:space="preserve"> </v>
      </c>
      <c r="I85" s="5" t="s">
        <v>2</v>
      </c>
      <c r="J85" s="9" t="str">
        <f>VLOOKUP(Tableau2579[[#This Row],[PLACE QUIMPERLE]],PointsClassement[],2,FALSE)</f>
        <v xml:space="preserve"> </v>
      </c>
      <c r="K85" s="5" t="s">
        <v>2</v>
      </c>
      <c r="L85" s="9" t="str">
        <f>VLOOKUP(Tableau2579[[#This Row],[PLACE ERGUE]],PointsClassement[],2,FALSE)</f>
        <v xml:space="preserve"> </v>
      </c>
      <c r="M85" s="5" t="s">
        <v>2</v>
      </c>
      <c r="N85" s="9" t="str">
        <f>VLOOKUP(Tableau2579[[#This Row],[PLACE TREGUNC]],PointsClassement[],2,FALSE)</f>
        <v xml:space="preserve"> </v>
      </c>
      <c r="O85" s="5" t="s">
        <v>2</v>
      </c>
      <c r="P85" s="9" t="str">
        <f>VLOOKUP(Tableau2579[[#This Row],[PLACE SCAER]],PointsClassement[],2,FALSE)</f>
        <v xml:space="preserve"> </v>
      </c>
      <c r="Q85" s="5" t="s">
        <v>2</v>
      </c>
      <c r="R85" s="9" t="str">
        <f>VLOOKUP(Tableau2579[[#This Row],[PLACE GOUEZEC]],PointsClassement[],2,FALSE)</f>
        <v xml:space="preserve"> </v>
      </c>
      <c r="S85" s="7"/>
      <c r="T85" s="8">
        <f t="shared" si="2"/>
        <v>0</v>
      </c>
    </row>
    <row r="86" spans="1:20" x14ac:dyDescent="0.3">
      <c r="A86">
        <v>81</v>
      </c>
      <c r="E86" s="3" t="s">
        <v>2</v>
      </c>
      <c r="F86" s="9" t="str">
        <f>VLOOKUP(Tableau2579[[#This Row],[PLACE QUIMPER]],PointsClassement[],2,FALSE)</f>
        <v xml:space="preserve"> </v>
      </c>
      <c r="G86" s="5" t="s">
        <v>2</v>
      </c>
      <c r="H86" s="9" t="str">
        <f>VLOOKUP(Tableau2579[[#This Row],[PLACE RIEC]],PointsClassement[],2,FALSE)</f>
        <v xml:space="preserve"> </v>
      </c>
      <c r="I86" s="5" t="s">
        <v>2</v>
      </c>
      <c r="J86" s="9" t="str">
        <f>VLOOKUP(Tableau2579[[#This Row],[PLACE QUIMPERLE]],PointsClassement[],2,FALSE)</f>
        <v xml:space="preserve"> </v>
      </c>
      <c r="K86" s="5" t="s">
        <v>2</v>
      </c>
      <c r="L86" s="9" t="str">
        <f>VLOOKUP(Tableau2579[[#This Row],[PLACE ERGUE]],PointsClassement[],2,FALSE)</f>
        <v xml:space="preserve"> </v>
      </c>
      <c r="M86" s="5" t="s">
        <v>2</v>
      </c>
      <c r="N86" s="9" t="str">
        <f>VLOOKUP(Tableau2579[[#This Row],[PLACE TREGUNC]],PointsClassement[],2,FALSE)</f>
        <v xml:space="preserve"> </v>
      </c>
      <c r="O86" s="5" t="s">
        <v>2</v>
      </c>
      <c r="P86" s="9" t="str">
        <f>VLOOKUP(Tableau2579[[#This Row],[PLACE SCAER]],PointsClassement[],2,FALSE)</f>
        <v xml:space="preserve"> </v>
      </c>
      <c r="Q86" s="5" t="s">
        <v>2</v>
      </c>
      <c r="R86" s="9" t="str">
        <f>VLOOKUP(Tableau2579[[#This Row],[PLACE GOUEZEC]],PointsClassement[],2,FALSE)</f>
        <v xml:space="preserve"> </v>
      </c>
      <c r="S86" s="7"/>
      <c r="T86" s="8">
        <f t="shared" si="2"/>
        <v>0</v>
      </c>
    </row>
    <row r="87" spans="1:20" x14ac:dyDescent="0.3">
      <c r="A87">
        <v>82</v>
      </c>
      <c r="E87" s="3" t="s">
        <v>2</v>
      </c>
      <c r="F87" s="9" t="str">
        <f>VLOOKUP(Tableau2579[[#This Row],[PLACE QUIMPER]],PointsClassement[],2,FALSE)</f>
        <v xml:space="preserve"> </v>
      </c>
      <c r="G87" s="5" t="s">
        <v>2</v>
      </c>
      <c r="H87" s="9" t="str">
        <f>VLOOKUP(Tableau2579[[#This Row],[PLACE RIEC]],PointsClassement[],2,FALSE)</f>
        <v xml:space="preserve"> </v>
      </c>
      <c r="I87" s="5" t="s">
        <v>2</v>
      </c>
      <c r="J87" s="9" t="str">
        <f>VLOOKUP(Tableau2579[[#This Row],[PLACE QUIMPERLE]],PointsClassement[],2,FALSE)</f>
        <v xml:space="preserve"> </v>
      </c>
      <c r="K87" s="5" t="s">
        <v>2</v>
      </c>
      <c r="L87" s="9" t="str">
        <f>VLOOKUP(Tableau2579[[#This Row],[PLACE ERGUE]],PointsClassement[],2,FALSE)</f>
        <v xml:space="preserve"> </v>
      </c>
      <c r="M87" s="5" t="s">
        <v>2</v>
      </c>
      <c r="N87" s="9" t="str">
        <f>VLOOKUP(Tableau2579[[#This Row],[PLACE TREGUNC]],PointsClassement[],2,FALSE)</f>
        <v xml:space="preserve"> </v>
      </c>
      <c r="O87" s="5" t="s">
        <v>2</v>
      </c>
      <c r="P87" s="9" t="str">
        <f>VLOOKUP(Tableau2579[[#This Row],[PLACE SCAER]],PointsClassement[],2,FALSE)</f>
        <v xml:space="preserve"> </v>
      </c>
      <c r="Q87" s="5" t="s">
        <v>2</v>
      </c>
      <c r="R87" s="9" t="str">
        <f>VLOOKUP(Tableau2579[[#This Row],[PLACE GOUEZEC]],PointsClassement[],2,FALSE)</f>
        <v xml:space="preserve"> </v>
      </c>
      <c r="S87" s="7"/>
      <c r="T87" s="8">
        <f t="shared" si="2"/>
        <v>0</v>
      </c>
    </row>
    <row r="88" spans="1:20" x14ac:dyDescent="0.3">
      <c r="A88">
        <v>83</v>
      </c>
      <c r="E88" s="3" t="s">
        <v>2</v>
      </c>
      <c r="F88" s="9" t="str">
        <f>VLOOKUP(Tableau2579[[#This Row],[PLACE QUIMPER]],PointsClassement[],2,FALSE)</f>
        <v xml:space="preserve"> </v>
      </c>
      <c r="G88" s="5" t="s">
        <v>2</v>
      </c>
      <c r="H88" s="9" t="str">
        <f>VLOOKUP(Tableau2579[[#This Row],[PLACE RIEC]],PointsClassement[],2,FALSE)</f>
        <v xml:space="preserve"> </v>
      </c>
      <c r="I88" s="5" t="s">
        <v>2</v>
      </c>
      <c r="J88" s="9" t="str">
        <f>VLOOKUP(Tableau2579[[#This Row],[PLACE QUIMPERLE]],PointsClassement[],2,FALSE)</f>
        <v xml:space="preserve"> </v>
      </c>
      <c r="K88" s="5" t="s">
        <v>2</v>
      </c>
      <c r="L88" s="9" t="str">
        <f>VLOOKUP(Tableau2579[[#This Row],[PLACE ERGUE]],PointsClassement[],2,FALSE)</f>
        <v xml:space="preserve"> </v>
      </c>
      <c r="M88" s="5" t="s">
        <v>2</v>
      </c>
      <c r="N88" s="9" t="str">
        <f>VLOOKUP(Tableau2579[[#This Row],[PLACE TREGUNC]],PointsClassement[],2,FALSE)</f>
        <v xml:space="preserve"> </v>
      </c>
      <c r="O88" s="5" t="s">
        <v>2</v>
      </c>
      <c r="P88" s="9" t="str">
        <f>VLOOKUP(Tableau2579[[#This Row],[PLACE SCAER]],PointsClassement[],2,FALSE)</f>
        <v xml:space="preserve"> </v>
      </c>
      <c r="Q88" s="5" t="s">
        <v>2</v>
      </c>
      <c r="R88" s="9" t="str">
        <f>VLOOKUP(Tableau2579[[#This Row],[PLACE GOUEZEC]],PointsClassement[],2,FALSE)</f>
        <v xml:space="preserve"> </v>
      </c>
      <c r="S88" s="7"/>
      <c r="T88" s="8">
        <f t="shared" si="2"/>
        <v>0</v>
      </c>
    </row>
    <row r="89" spans="1:20" x14ac:dyDescent="0.3">
      <c r="A89">
        <v>84</v>
      </c>
      <c r="E89" s="3" t="s">
        <v>2</v>
      </c>
      <c r="F89" s="9" t="str">
        <f>VLOOKUP(Tableau2579[[#This Row],[PLACE QUIMPER]],PointsClassement[],2,FALSE)</f>
        <v xml:space="preserve"> </v>
      </c>
      <c r="G89" s="5" t="s">
        <v>2</v>
      </c>
      <c r="H89" s="9" t="str">
        <f>VLOOKUP(Tableau2579[[#This Row],[PLACE RIEC]],PointsClassement[],2,FALSE)</f>
        <v xml:space="preserve"> </v>
      </c>
      <c r="I89" s="5" t="s">
        <v>2</v>
      </c>
      <c r="J89" s="9" t="str">
        <f>VLOOKUP(Tableau2579[[#This Row],[PLACE QUIMPERLE]],PointsClassement[],2,FALSE)</f>
        <v xml:space="preserve"> </v>
      </c>
      <c r="K89" s="5" t="s">
        <v>2</v>
      </c>
      <c r="L89" s="9" t="str">
        <f>VLOOKUP(Tableau2579[[#This Row],[PLACE ERGUE]],PointsClassement[],2,FALSE)</f>
        <v xml:space="preserve"> </v>
      </c>
      <c r="M89" s="5" t="s">
        <v>2</v>
      </c>
      <c r="N89" s="9" t="str">
        <f>VLOOKUP(Tableau2579[[#This Row],[PLACE TREGUNC]],PointsClassement[],2,FALSE)</f>
        <v xml:space="preserve"> </v>
      </c>
      <c r="O89" s="5" t="s">
        <v>2</v>
      </c>
      <c r="P89" s="9" t="str">
        <f>VLOOKUP(Tableau2579[[#This Row],[PLACE SCAER]],PointsClassement[],2,FALSE)</f>
        <v xml:space="preserve"> </v>
      </c>
      <c r="Q89" s="5" t="s">
        <v>2</v>
      </c>
      <c r="R89" s="9" t="str">
        <f>VLOOKUP(Tableau2579[[#This Row],[PLACE GOUEZEC]],PointsClassement[],2,FALSE)</f>
        <v xml:space="preserve"> </v>
      </c>
      <c r="S89" s="7"/>
      <c r="T89" s="8">
        <f t="shared" si="2"/>
        <v>0</v>
      </c>
    </row>
    <row r="90" spans="1:20" x14ac:dyDescent="0.3">
      <c r="A90">
        <v>85</v>
      </c>
      <c r="E90" s="3" t="s">
        <v>2</v>
      </c>
      <c r="F90" s="9" t="str">
        <f>VLOOKUP(Tableau2579[[#This Row],[PLACE QUIMPER]],PointsClassement[],2,FALSE)</f>
        <v xml:space="preserve"> </v>
      </c>
      <c r="G90" s="5" t="s">
        <v>2</v>
      </c>
      <c r="H90" s="9" t="str">
        <f>VLOOKUP(Tableau2579[[#This Row],[PLACE RIEC]],PointsClassement[],2,FALSE)</f>
        <v xml:space="preserve"> </v>
      </c>
      <c r="I90" s="5" t="s">
        <v>2</v>
      </c>
      <c r="J90" s="9" t="str">
        <f>VLOOKUP(Tableau2579[[#This Row],[PLACE QUIMPERLE]],PointsClassement[],2,FALSE)</f>
        <v xml:space="preserve"> </v>
      </c>
      <c r="K90" s="5" t="s">
        <v>2</v>
      </c>
      <c r="L90" s="9" t="str">
        <f>VLOOKUP(Tableau2579[[#This Row],[PLACE ERGUE]],PointsClassement[],2,FALSE)</f>
        <v xml:space="preserve"> </v>
      </c>
      <c r="M90" s="5" t="s">
        <v>2</v>
      </c>
      <c r="N90" s="9" t="str">
        <f>VLOOKUP(Tableau2579[[#This Row],[PLACE TREGUNC]],PointsClassement[],2,FALSE)</f>
        <v xml:space="preserve"> </v>
      </c>
      <c r="O90" s="5" t="s">
        <v>2</v>
      </c>
      <c r="P90" s="9" t="str">
        <f>VLOOKUP(Tableau2579[[#This Row],[PLACE SCAER]],PointsClassement[],2,FALSE)</f>
        <v xml:space="preserve"> </v>
      </c>
      <c r="Q90" s="5" t="s">
        <v>2</v>
      </c>
      <c r="R90" s="9" t="str">
        <f>VLOOKUP(Tableau2579[[#This Row],[PLACE GOUEZEC]],PointsClassement[],2,FALSE)</f>
        <v xml:space="preserve"> </v>
      </c>
      <c r="S90" s="7"/>
      <c r="T90" s="8">
        <f t="shared" si="2"/>
        <v>0</v>
      </c>
    </row>
    <row r="91" spans="1:20" x14ac:dyDescent="0.3">
      <c r="A91">
        <v>86</v>
      </c>
      <c r="E91" s="3" t="s">
        <v>2</v>
      </c>
      <c r="F91" s="9" t="str">
        <f>VLOOKUP(Tableau2579[[#This Row],[PLACE QUIMPER]],PointsClassement[],2,FALSE)</f>
        <v xml:space="preserve"> </v>
      </c>
      <c r="G91" s="5" t="s">
        <v>2</v>
      </c>
      <c r="H91" s="9" t="str">
        <f>VLOOKUP(Tableau2579[[#This Row],[PLACE RIEC]],PointsClassement[],2,FALSE)</f>
        <v xml:space="preserve"> </v>
      </c>
      <c r="I91" s="5" t="s">
        <v>2</v>
      </c>
      <c r="J91" s="9" t="str">
        <f>VLOOKUP(Tableau2579[[#This Row],[PLACE QUIMPERLE]],PointsClassement[],2,FALSE)</f>
        <v xml:space="preserve"> </v>
      </c>
      <c r="K91" s="5" t="s">
        <v>2</v>
      </c>
      <c r="L91" s="9" t="str">
        <f>VLOOKUP(Tableau2579[[#This Row],[PLACE ERGUE]],PointsClassement[],2,FALSE)</f>
        <v xml:space="preserve"> </v>
      </c>
      <c r="M91" s="5" t="s">
        <v>2</v>
      </c>
      <c r="N91" s="9" t="str">
        <f>VLOOKUP(Tableau2579[[#This Row],[PLACE TREGUNC]],PointsClassement[],2,FALSE)</f>
        <v xml:space="preserve"> </v>
      </c>
      <c r="O91" s="5" t="s">
        <v>2</v>
      </c>
      <c r="P91" s="9" t="str">
        <f>VLOOKUP(Tableau2579[[#This Row],[PLACE SCAER]],PointsClassement[],2,FALSE)</f>
        <v xml:space="preserve"> </v>
      </c>
      <c r="Q91" s="5" t="s">
        <v>2</v>
      </c>
      <c r="R91" s="9" t="str">
        <f>VLOOKUP(Tableau2579[[#This Row],[PLACE GOUEZEC]],PointsClassement[],2,FALSE)</f>
        <v xml:space="preserve"> </v>
      </c>
      <c r="S91" s="7"/>
      <c r="T91" s="8">
        <f t="shared" si="2"/>
        <v>0</v>
      </c>
    </row>
    <row r="92" spans="1:20" x14ac:dyDescent="0.3">
      <c r="A92">
        <v>87</v>
      </c>
      <c r="E92" s="3" t="s">
        <v>2</v>
      </c>
      <c r="F92" s="9" t="str">
        <f>VLOOKUP(Tableau2579[[#This Row],[PLACE QUIMPER]],PointsClassement[],2,FALSE)</f>
        <v xml:space="preserve"> </v>
      </c>
      <c r="G92" s="5" t="s">
        <v>2</v>
      </c>
      <c r="H92" s="9" t="str">
        <f>VLOOKUP(Tableau2579[[#This Row],[PLACE RIEC]],PointsClassement[],2,FALSE)</f>
        <v xml:space="preserve"> </v>
      </c>
      <c r="I92" s="5" t="s">
        <v>2</v>
      </c>
      <c r="J92" s="9" t="str">
        <f>VLOOKUP(Tableau2579[[#This Row],[PLACE QUIMPERLE]],PointsClassement[],2,FALSE)</f>
        <v xml:space="preserve"> </v>
      </c>
      <c r="K92" s="5" t="s">
        <v>2</v>
      </c>
      <c r="L92" s="9" t="str">
        <f>VLOOKUP(Tableau2579[[#This Row],[PLACE ERGUE]],PointsClassement[],2,FALSE)</f>
        <v xml:space="preserve"> </v>
      </c>
      <c r="M92" s="5" t="s">
        <v>2</v>
      </c>
      <c r="N92" s="9" t="str">
        <f>VLOOKUP(Tableau2579[[#This Row],[PLACE TREGUNC]],PointsClassement[],2,FALSE)</f>
        <v xml:space="preserve"> </v>
      </c>
      <c r="O92" s="5" t="s">
        <v>2</v>
      </c>
      <c r="P92" s="9" t="str">
        <f>VLOOKUP(Tableau2579[[#This Row],[PLACE SCAER]],PointsClassement[],2,FALSE)</f>
        <v xml:space="preserve"> </v>
      </c>
      <c r="Q92" s="5" t="s">
        <v>2</v>
      </c>
      <c r="R92" s="9" t="str">
        <f>VLOOKUP(Tableau2579[[#This Row],[PLACE GOUEZEC]],PointsClassement[],2,FALSE)</f>
        <v xml:space="preserve"> </v>
      </c>
      <c r="S92" s="7"/>
      <c r="T92" s="8">
        <f t="shared" si="2"/>
        <v>0</v>
      </c>
    </row>
    <row r="93" spans="1:20" x14ac:dyDescent="0.3">
      <c r="A93">
        <v>88</v>
      </c>
      <c r="E93" s="3" t="s">
        <v>2</v>
      </c>
      <c r="F93" s="9" t="str">
        <f>VLOOKUP(Tableau2579[[#This Row],[PLACE QUIMPER]],PointsClassement[],2,FALSE)</f>
        <v xml:space="preserve"> </v>
      </c>
      <c r="G93" s="5" t="s">
        <v>2</v>
      </c>
      <c r="H93" s="9" t="str">
        <f>VLOOKUP(Tableau2579[[#This Row],[PLACE RIEC]],PointsClassement[],2,FALSE)</f>
        <v xml:space="preserve"> </v>
      </c>
      <c r="I93" s="5" t="s">
        <v>2</v>
      </c>
      <c r="J93" s="9" t="str">
        <f>VLOOKUP(Tableau2579[[#This Row],[PLACE QUIMPERLE]],PointsClassement[],2,FALSE)</f>
        <v xml:space="preserve"> </v>
      </c>
      <c r="K93" s="5" t="s">
        <v>2</v>
      </c>
      <c r="L93" s="9" t="str">
        <f>VLOOKUP(Tableau2579[[#This Row],[PLACE ERGUE]],PointsClassement[],2,FALSE)</f>
        <v xml:space="preserve"> </v>
      </c>
      <c r="M93" s="5" t="s">
        <v>2</v>
      </c>
      <c r="N93" s="9" t="str">
        <f>VLOOKUP(Tableau2579[[#This Row],[PLACE TREGUNC]],PointsClassement[],2,FALSE)</f>
        <v xml:space="preserve"> </v>
      </c>
      <c r="O93" s="5" t="s">
        <v>2</v>
      </c>
      <c r="P93" s="9" t="str">
        <f>VLOOKUP(Tableau2579[[#This Row],[PLACE SCAER]],PointsClassement[],2,FALSE)</f>
        <v xml:space="preserve"> </v>
      </c>
      <c r="Q93" s="5" t="s">
        <v>2</v>
      </c>
      <c r="R93" s="9" t="str">
        <f>VLOOKUP(Tableau2579[[#This Row],[PLACE GOUEZEC]],PointsClassement[],2,FALSE)</f>
        <v xml:space="preserve"> </v>
      </c>
      <c r="S93" s="7"/>
      <c r="T93" s="8">
        <f t="shared" si="2"/>
        <v>0</v>
      </c>
    </row>
    <row r="94" spans="1:20" x14ac:dyDescent="0.3">
      <c r="A94">
        <v>89</v>
      </c>
      <c r="E94" s="3" t="s">
        <v>2</v>
      </c>
      <c r="F94" s="9" t="str">
        <f>VLOOKUP(Tableau2579[[#This Row],[PLACE QUIMPER]],PointsClassement[],2,FALSE)</f>
        <v xml:space="preserve"> </v>
      </c>
      <c r="G94" s="5" t="s">
        <v>2</v>
      </c>
      <c r="H94" s="9" t="str">
        <f>VLOOKUP(Tableau2579[[#This Row],[PLACE RIEC]],PointsClassement[],2,FALSE)</f>
        <v xml:space="preserve"> </v>
      </c>
      <c r="I94" s="5" t="s">
        <v>2</v>
      </c>
      <c r="J94" s="9" t="str">
        <f>VLOOKUP(Tableau2579[[#This Row],[PLACE QUIMPERLE]],PointsClassement[],2,FALSE)</f>
        <v xml:space="preserve"> </v>
      </c>
      <c r="K94" s="5" t="s">
        <v>2</v>
      </c>
      <c r="L94" s="9" t="str">
        <f>VLOOKUP(Tableau2579[[#This Row],[PLACE ERGUE]],PointsClassement[],2,FALSE)</f>
        <v xml:space="preserve"> </v>
      </c>
      <c r="M94" s="5" t="s">
        <v>2</v>
      </c>
      <c r="N94" s="9" t="str">
        <f>VLOOKUP(Tableau2579[[#This Row],[PLACE TREGUNC]],PointsClassement[],2,FALSE)</f>
        <v xml:space="preserve"> </v>
      </c>
      <c r="O94" s="5" t="s">
        <v>2</v>
      </c>
      <c r="P94" s="9" t="str">
        <f>VLOOKUP(Tableau2579[[#This Row],[PLACE SCAER]],PointsClassement[],2,FALSE)</f>
        <v xml:space="preserve"> </v>
      </c>
      <c r="Q94" s="5" t="s">
        <v>2</v>
      </c>
      <c r="R94" s="9" t="str">
        <f>VLOOKUP(Tableau2579[[#This Row],[PLACE GOUEZEC]],PointsClassement[],2,FALSE)</f>
        <v xml:space="preserve"> </v>
      </c>
      <c r="S94" s="7"/>
      <c r="T94" s="8">
        <f t="shared" si="2"/>
        <v>0</v>
      </c>
    </row>
    <row r="95" spans="1:20" x14ac:dyDescent="0.3">
      <c r="A95">
        <v>90</v>
      </c>
      <c r="E95" s="3" t="s">
        <v>2</v>
      </c>
      <c r="F95" s="9" t="str">
        <f>VLOOKUP(Tableau2579[[#This Row],[PLACE QUIMPER]],PointsClassement[],2,FALSE)</f>
        <v xml:space="preserve"> </v>
      </c>
      <c r="G95" s="5" t="s">
        <v>2</v>
      </c>
      <c r="H95" s="9" t="str">
        <f>VLOOKUP(Tableau2579[[#This Row],[PLACE RIEC]],PointsClassement[],2,FALSE)</f>
        <v xml:space="preserve"> </v>
      </c>
      <c r="I95" s="5" t="s">
        <v>2</v>
      </c>
      <c r="J95" s="9" t="str">
        <f>VLOOKUP(Tableau2579[[#This Row],[PLACE QUIMPERLE]],PointsClassement[],2,FALSE)</f>
        <v xml:space="preserve"> </v>
      </c>
      <c r="K95" s="5" t="s">
        <v>2</v>
      </c>
      <c r="L95" s="9" t="str">
        <f>VLOOKUP(Tableau2579[[#This Row],[PLACE ERGUE]],PointsClassement[],2,FALSE)</f>
        <v xml:space="preserve"> </v>
      </c>
      <c r="M95" s="5" t="s">
        <v>2</v>
      </c>
      <c r="N95" s="9" t="str">
        <f>VLOOKUP(Tableau2579[[#This Row],[PLACE TREGUNC]],PointsClassement[],2,FALSE)</f>
        <v xml:space="preserve"> </v>
      </c>
      <c r="O95" s="5" t="s">
        <v>2</v>
      </c>
      <c r="P95" s="9" t="str">
        <f>VLOOKUP(Tableau2579[[#This Row],[PLACE SCAER]],PointsClassement[],2,FALSE)</f>
        <v xml:space="preserve"> </v>
      </c>
      <c r="Q95" s="5" t="s">
        <v>2</v>
      </c>
      <c r="R95" s="9" t="str">
        <f>VLOOKUP(Tableau2579[[#This Row],[PLACE GOUEZEC]],PointsClassement[],2,FALSE)</f>
        <v xml:space="preserve"> </v>
      </c>
      <c r="S95" s="7"/>
      <c r="T95" s="8">
        <f t="shared" si="2"/>
        <v>0</v>
      </c>
    </row>
    <row r="96" spans="1:20" x14ac:dyDescent="0.3">
      <c r="A96">
        <v>91</v>
      </c>
      <c r="E96" s="3" t="s">
        <v>2</v>
      </c>
      <c r="F96" s="9" t="str">
        <f>VLOOKUP(Tableau2579[[#This Row],[PLACE QUIMPER]],PointsClassement[],2,FALSE)</f>
        <v xml:space="preserve"> </v>
      </c>
      <c r="G96" s="5" t="s">
        <v>2</v>
      </c>
      <c r="H96" s="9" t="str">
        <f>VLOOKUP(Tableau2579[[#This Row],[PLACE RIEC]],PointsClassement[],2,FALSE)</f>
        <v xml:space="preserve"> </v>
      </c>
      <c r="I96" s="5" t="s">
        <v>2</v>
      </c>
      <c r="J96" s="9" t="str">
        <f>VLOOKUP(Tableau2579[[#This Row],[PLACE QUIMPERLE]],PointsClassement[],2,FALSE)</f>
        <v xml:space="preserve"> </v>
      </c>
      <c r="K96" s="5" t="s">
        <v>2</v>
      </c>
      <c r="L96" s="9" t="str">
        <f>VLOOKUP(Tableau2579[[#This Row],[PLACE ERGUE]],PointsClassement[],2,FALSE)</f>
        <v xml:space="preserve"> </v>
      </c>
      <c r="M96" s="5" t="s">
        <v>2</v>
      </c>
      <c r="N96" s="9" t="str">
        <f>VLOOKUP(Tableau2579[[#This Row],[PLACE TREGUNC]],PointsClassement[],2,FALSE)</f>
        <v xml:space="preserve"> </v>
      </c>
      <c r="O96" s="5" t="s">
        <v>2</v>
      </c>
      <c r="P96" s="9" t="str">
        <f>VLOOKUP(Tableau2579[[#This Row],[PLACE SCAER]],PointsClassement[],2,FALSE)</f>
        <v xml:space="preserve"> </v>
      </c>
      <c r="Q96" s="5" t="s">
        <v>2</v>
      </c>
      <c r="R96" s="9" t="str">
        <f>VLOOKUP(Tableau2579[[#This Row],[PLACE GOUEZEC]],PointsClassement[],2,FALSE)</f>
        <v xml:space="preserve"> </v>
      </c>
      <c r="S96" s="7"/>
      <c r="T96" s="8">
        <f t="shared" si="2"/>
        <v>0</v>
      </c>
    </row>
    <row r="97" spans="1:20" x14ac:dyDescent="0.3">
      <c r="A97">
        <v>92</v>
      </c>
      <c r="E97" s="3" t="s">
        <v>2</v>
      </c>
      <c r="F97" s="9" t="str">
        <f>VLOOKUP(Tableau2579[[#This Row],[PLACE QUIMPER]],PointsClassement[],2,FALSE)</f>
        <v xml:space="preserve"> </v>
      </c>
      <c r="G97" s="5" t="s">
        <v>2</v>
      </c>
      <c r="H97" s="9" t="str">
        <f>VLOOKUP(Tableau2579[[#This Row],[PLACE RIEC]],PointsClassement[],2,FALSE)</f>
        <v xml:space="preserve"> </v>
      </c>
      <c r="I97" s="5" t="s">
        <v>2</v>
      </c>
      <c r="J97" s="9" t="str">
        <f>VLOOKUP(Tableau2579[[#This Row],[PLACE QUIMPERLE]],PointsClassement[],2,FALSE)</f>
        <v xml:space="preserve"> </v>
      </c>
      <c r="K97" s="5" t="s">
        <v>2</v>
      </c>
      <c r="L97" s="9" t="str">
        <f>VLOOKUP(Tableau2579[[#This Row],[PLACE ERGUE]],PointsClassement[],2,FALSE)</f>
        <v xml:space="preserve"> </v>
      </c>
      <c r="M97" s="5" t="s">
        <v>2</v>
      </c>
      <c r="N97" s="9" t="str">
        <f>VLOOKUP(Tableau2579[[#This Row],[PLACE TREGUNC]],PointsClassement[],2,FALSE)</f>
        <v xml:space="preserve"> </v>
      </c>
      <c r="O97" s="5" t="s">
        <v>2</v>
      </c>
      <c r="P97" s="9" t="str">
        <f>VLOOKUP(Tableau2579[[#This Row],[PLACE SCAER]],PointsClassement[],2,FALSE)</f>
        <v xml:space="preserve"> </v>
      </c>
      <c r="Q97" s="5" t="s">
        <v>2</v>
      </c>
      <c r="R97" s="9" t="str">
        <f>VLOOKUP(Tableau2579[[#This Row],[PLACE GOUEZEC]],PointsClassement[],2,FALSE)</f>
        <v xml:space="preserve"> </v>
      </c>
      <c r="S97" s="7"/>
      <c r="T97" s="8">
        <f t="shared" si="2"/>
        <v>0</v>
      </c>
    </row>
    <row r="98" spans="1:20" x14ac:dyDescent="0.3">
      <c r="A98">
        <v>93</v>
      </c>
      <c r="E98" s="3" t="s">
        <v>2</v>
      </c>
      <c r="F98" s="9" t="str">
        <f>VLOOKUP(Tableau2579[[#This Row],[PLACE QUIMPER]],PointsClassement[],2,FALSE)</f>
        <v xml:space="preserve"> </v>
      </c>
      <c r="G98" s="5" t="s">
        <v>2</v>
      </c>
      <c r="H98" s="9" t="str">
        <f>VLOOKUP(Tableau2579[[#This Row],[PLACE RIEC]],PointsClassement[],2,FALSE)</f>
        <v xml:space="preserve"> </v>
      </c>
      <c r="I98" s="5" t="s">
        <v>2</v>
      </c>
      <c r="J98" s="9" t="str">
        <f>VLOOKUP(Tableau2579[[#This Row],[PLACE QUIMPERLE]],PointsClassement[],2,FALSE)</f>
        <v xml:space="preserve"> </v>
      </c>
      <c r="K98" s="5" t="s">
        <v>2</v>
      </c>
      <c r="L98" s="9" t="str">
        <f>VLOOKUP(Tableau2579[[#This Row],[PLACE ERGUE]],PointsClassement[],2,FALSE)</f>
        <v xml:space="preserve"> </v>
      </c>
      <c r="M98" s="5" t="s">
        <v>2</v>
      </c>
      <c r="N98" s="9" t="str">
        <f>VLOOKUP(Tableau2579[[#This Row],[PLACE TREGUNC]],PointsClassement[],2,FALSE)</f>
        <v xml:space="preserve"> </v>
      </c>
      <c r="O98" s="5" t="s">
        <v>2</v>
      </c>
      <c r="P98" s="9" t="str">
        <f>VLOOKUP(Tableau2579[[#This Row],[PLACE SCAER]],PointsClassement[],2,FALSE)</f>
        <v xml:space="preserve"> </v>
      </c>
      <c r="Q98" s="5" t="s">
        <v>2</v>
      </c>
      <c r="R98" s="9" t="str">
        <f>VLOOKUP(Tableau2579[[#This Row],[PLACE GOUEZEC]],PointsClassement[],2,FALSE)</f>
        <v xml:space="preserve"> </v>
      </c>
      <c r="S98" s="7"/>
      <c r="T98" s="8">
        <f t="shared" si="2"/>
        <v>0</v>
      </c>
    </row>
    <row r="99" spans="1:20" x14ac:dyDescent="0.3">
      <c r="A99">
        <v>94</v>
      </c>
      <c r="E99" s="3" t="s">
        <v>2</v>
      </c>
      <c r="F99" s="9" t="str">
        <f>VLOOKUP(Tableau2579[[#This Row],[PLACE QUIMPER]],PointsClassement[],2,FALSE)</f>
        <v xml:space="preserve"> </v>
      </c>
      <c r="G99" s="5" t="s">
        <v>2</v>
      </c>
      <c r="H99" s="9" t="str">
        <f>VLOOKUP(Tableau2579[[#This Row],[PLACE RIEC]],PointsClassement[],2,FALSE)</f>
        <v xml:space="preserve"> </v>
      </c>
      <c r="I99" s="5" t="s">
        <v>2</v>
      </c>
      <c r="J99" s="9" t="str">
        <f>VLOOKUP(Tableau2579[[#This Row],[PLACE QUIMPERLE]],PointsClassement[],2,FALSE)</f>
        <v xml:space="preserve"> </v>
      </c>
      <c r="K99" s="5" t="s">
        <v>2</v>
      </c>
      <c r="L99" s="9" t="str">
        <f>VLOOKUP(Tableau2579[[#This Row],[PLACE ERGUE]],PointsClassement[],2,FALSE)</f>
        <v xml:space="preserve"> </v>
      </c>
      <c r="M99" s="5" t="s">
        <v>2</v>
      </c>
      <c r="N99" s="9" t="str">
        <f>VLOOKUP(Tableau2579[[#This Row],[PLACE TREGUNC]],PointsClassement[],2,FALSE)</f>
        <v xml:space="preserve"> </v>
      </c>
      <c r="O99" s="5" t="s">
        <v>2</v>
      </c>
      <c r="P99" s="9" t="str">
        <f>VLOOKUP(Tableau2579[[#This Row],[PLACE SCAER]],PointsClassement[],2,FALSE)</f>
        <v xml:space="preserve"> </v>
      </c>
      <c r="Q99" s="5" t="s">
        <v>2</v>
      </c>
      <c r="R99" s="9" t="str">
        <f>VLOOKUP(Tableau2579[[#This Row],[PLACE GOUEZEC]],PointsClassement[],2,FALSE)</f>
        <v xml:space="preserve"> </v>
      </c>
      <c r="S99" s="7"/>
      <c r="T99" s="8">
        <f t="shared" si="2"/>
        <v>0</v>
      </c>
    </row>
    <row r="100" spans="1:20" x14ac:dyDescent="0.3">
      <c r="A100">
        <v>95</v>
      </c>
      <c r="E100" s="3" t="s">
        <v>2</v>
      </c>
      <c r="F100" s="9" t="str">
        <f>VLOOKUP(Tableau2579[[#This Row],[PLACE QUIMPER]],PointsClassement[],2,FALSE)</f>
        <v xml:space="preserve"> </v>
      </c>
      <c r="G100" s="5" t="s">
        <v>2</v>
      </c>
      <c r="H100" s="9" t="str">
        <f>VLOOKUP(Tableau2579[[#This Row],[PLACE RIEC]],PointsClassement[],2,FALSE)</f>
        <v xml:space="preserve"> </v>
      </c>
      <c r="I100" s="5" t="s">
        <v>2</v>
      </c>
      <c r="J100" s="9" t="str">
        <f>VLOOKUP(Tableau2579[[#This Row],[PLACE QUIMPERLE]],PointsClassement[],2,FALSE)</f>
        <v xml:space="preserve"> </v>
      </c>
      <c r="K100" s="5" t="s">
        <v>2</v>
      </c>
      <c r="L100" s="9" t="str">
        <f>VLOOKUP(Tableau2579[[#This Row],[PLACE ERGUE]],PointsClassement[],2,FALSE)</f>
        <v xml:space="preserve"> </v>
      </c>
      <c r="M100" s="5" t="s">
        <v>2</v>
      </c>
      <c r="N100" s="9" t="str">
        <f>VLOOKUP(Tableau2579[[#This Row],[PLACE TREGUNC]],PointsClassement[],2,FALSE)</f>
        <v xml:space="preserve"> </v>
      </c>
      <c r="O100" s="5" t="s">
        <v>2</v>
      </c>
      <c r="P100" s="9" t="str">
        <f>VLOOKUP(Tableau2579[[#This Row],[PLACE SCAER]],PointsClassement[],2,FALSE)</f>
        <v xml:space="preserve"> </v>
      </c>
      <c r="Q100" s="5" t="s">
        <v>2</v>
      </c>
      <c r="R100" s="9" t="str">
        <f>VLOOKUP(Tableau2579[[#This Row],[PLACE GOUEZEC]],PointsClassement[],2,FALSE)</f>
        <v xml:space="preserve"> </v>
      </c>
      <c r="S100" s="7"/>
      <c r="T100" s="8">
        <f t="shared" si="2"/>
        <v>0</v>
      </c>
    </row>
    <row r="101" spans="1:20" x14ac:dyDescent="0.3">
      <c r="A101">
        <v>96</v>
      </c>
      <c r="E101" s="3" t="s">
        <v>2</v>
      </c>
      <c r="F101" s="9" t="str">
        <f>VLOOKUP(Tableau2579[[#This Row],[PLACE QUIMPER]],PointsClassement[],2,FALSE)</f>
        <v xml:space="preserve"> </v>
      </c>
      <c r="G101" s="5" t="s">
        <v>2</v>
      </c>
      <c r="H101" s="9" t="str">
        <f>VLOOKUP(Tableau2579[[#This Row],[PLACE RIEC]],PointsClassement[],2,FALSE)</f>
        <v xml:space="preserve"> </v>
      </c>
      <c r="I101" s="5" t="s">
        <v>2</v>
      </c>
      <c r="J101" s="9" t="str">
        <f>VLOOKUP(Tableau2579[[#This Row],[PLACE QUIMPERLE]],PointsClassement[],2,FALSE)</f>
        <v xml:space="preserve"> </v>
      </c>
      <c r="K101" s="5" t="s">
        <v>2</v>
      </c>
      <c r="L101" s="9" t="str">
        <f>VLOOKUP(Tableau2579[[#This Row],[PLACE ERGUE]],PointsClassement[],2,FALSE)</f>
        <v xml:space="preserve"> </v>
      </c>
      <c r="M101" s="5" t="s">
        <v>2</v>
      </c>
      <c r="N101" s="9" t="str">
        <f>VLOOKUP(Tableau2579[[#This Row],[PLACE TREGUNC]],PointsClassement[],2,FALSE)</f>
        <v xml:space="preserve"> </v>
      </c>
      <c r="O101" s="5" t="s">
        <v>2</v>
      </c>
      <c r="P101" s="9" t="str">
        <f>VLOOKUP(Tableau2579[[#This Row],[PLACE SCAER]],PointsClassement[],2,FALSE)</f>
        <v xml:space="preserve"> </v>
      </c>
      <c r="Q101" s="5" t="s">
        <v>2</v>
      </c>
      <c r="R101" s="9" t="str">
        <f>VLOOKUP(Tableau2579[[#This Row],[PLACE GOUEZEC]],PointsClassement[],2,FALSE)</f>
        <v xml:space="preserve"> </v>
      </c>
      <c r="S101" s="7"/>
      <c r="T101" s="8">
        <f t="shared" si="2"/>
        <v>0</v>
      </c>
    </row>
    <row r="102" spans="1:20" x14ac:dyDescent="0.3">
      <c r="A102">
        <v>97</v>
      </c>
      <c r="E102" s="3" t="s">
        <v>2</v>
      </c>
      <c r="F102" s="9" t="str">
        <f>VLOOKUP(Tableau2579[[#This Row],[PLACE QUIMPER]],PointsClassement[],2,FALSE)</f>
        <v xml:space="preserve"> </v>
      </c>
      <c r="G102" s="5" t="s">
        <v>2</v>
      </c>
      <c r="H102" s="9" t="str">
        <f>VLOOKUP(Tableau2579[[#This Row],[PLACE RIEC]],PointsClassement[],2,FALSE)</f>
        <v xml:space="preserve"> </v>
      </c>
      <c r="I102" s="5" t="s">
        <v>2</v>
      </c>
      <c r="J102" s="9" t="str">
        <f>VLOOKUP(Tableau2579[[#This Row],[PLACE QUIMPERLE]],PointsClassement[],2,FALSE)</f>
        <v xml:space="preserve"> </v>
      </c>
      <c r="K102" s="5" t="s">
        <v>2</v>
      </c>
      <c r="L102" s="9" t="str">
        <f>VLOOKUP(Tableau2579[[#This Row],[PLACE ERGUE]],PointsClassement[],2,FALSE)</f>
        <v xml:space="preserve"> </v>
      </c>
      <c r="M102" s="5" t="s">
        <v>2</v>
      </c>
      <c r="N102" s="9" t="str">
        <f>VLOOKUP(Tableau2579[[#This Row],[PLACE TREGUNC]],PointsClassement[],2,FALSE)</f>
        <v xml:space="preserve"> </v>
      </c>
      <c r="O102" s="5" t="s">
        <v>2</v>
      </c>
      <c r="P102" s="9" t="str">
        <f>VLOOKUP(Tableau2579[[#This Row],[PLACE SCAER]],PointsClassement[],2,FALSE)</f>
        <v xml:space="preserve"> </v>
      </c>
      <c r="Q102" s="5" t="s">
        <v>2</v>
      </c>
      <c r="R102" s="9" t="str">
        <f>VLOOKUP(Tableau2579[[#This Row],[PLACE GOUEZEC]],PointsClassement[],2,FALSE)</f>
        <v xml:space="preserve"> </v>
      </c>
      <c r="S102" s="7"/>
      <c r="T102" s="8">
        <f t="shared" ref="T102:T133" si="3">SUM(F102,H102,J102,L102,N102,P102,R102,S102)</f>
        <v>0</v>
      </c>
    </row>
    <row r="103" spans="1:20" x14ac:dyDescent="0.3">
      <c r="A103">
        <v>98</v>
      </c>
      <c r="E103" s="3" t="s">
        <v>2</v>
      </c>
      <c r="F103" s="9" t="str">
        <f>VLOOKUP(Tableau2579[[#This Row],[PLACE QUIMPER]],PointsClassement[],2,FALSE)</f>
        <v xml:space="preserve"> </v>
      </c>
      <c r="G103" s="5" t="s">
        <v>2</v>
      </c>
      <c r="H103" s="9" t="str">
        <f>VLOOKUP(Tableau2579[[#This Row],[PLACE RIEC]],PointsClassement[],2,FALSE)</f>
        <v xml:space="preserve"> </v>
      </c>
      <c r="I103" s="5" t="s">
        <v>2</v>
      </c>
      <c r="J103" s="9" t="str">
        <f>VLOOKUP(Tableau2579[[#This Row],[PLACE QUIMPERLE]],PointsClassement[],2,FALSE)</f>
        <v xml:space="preserve"> </v>
      </c>
      <c r="K103" s="5" t="s">
        <v>2</v>
      </c>
      <c r="L103" s="9" t="str">
        <f>VLOOKUP(Tableau2579[[#This Row],[PLACE ERGUE]],PointsClassement[],2,FALSE)</f>
        <v xml:space="preserve"> </v>
      </c>
      <c r="M103" s="5" t="s">
        <v>2</v>
      </c>
      <c r="N103" s="9" t="str">
        <f>VLOOKUP(Tableau2579[[#This Row],[PLACE TREGUNC]],PointsClassement[],2,FALSE)</f>
        <v xml:space="preserve"> </v>
      </c>
      <c r="O103" s="5" t="s">
        <v>2</v>
      </c>
      <c r="P103" s="9" t="str">
        <f>VLOOKUP(Tableau2579[[#This Row],[PLACE SCAER]],PointsClassement[],2,FALSE)</f>
        <v xml:space="preserve"> </v>
      </c>
      <c r="Q103" s="5" t="s">
        <v>2</v>
      </c>
      <c r="R103" s="9" t="str">
        <f>VLOOKUP(Tableau2579[[#This Row],[PLACE GOUEZEC]],PointsClassement[],2,FALSE)</f>
        <v xml:space="preserve"> </v>
      </c>
      <c r="S103" s="7"/>
      <c r="T103" s="8">
        <f t="shared" si="3"/>
        <v>0</v>
      </c>
    </row>
    <row r="104" spans="1:20" x14ac:dyDescent="0.3">
      <c r="A104">
        <v>99</v>
      </c>
      <c r="E104" s="3" t="s">
        <v>2</v>
      </c>
      <c r="F104" s="9" t="str">
        <f>VLOOKUP(Tableau2579[[#This Row],[PLACE QUIMPER]],PointsClassement[],2,FALSE)</f>
        <v xml:space="preserve"> </v>
      </c>
      <c r="G104" s="5" t="s">
        <v>2</v>
      </c>
      <c r="H104" s="9" t="str">
        <f>VLOOKUP(Tableau2579[[#This Row],[PLACE RIEC]],PointsClassement[],2,FALSE)</f>
        <v xml:space="preserve"> </v>
      </c>
      <c r="I104" s="5" t="s">
        <v>2</v>
      </c>
      <c r="J104" s="9" t="str">
        <f>VLOOKUP(Tableau2579[[#This Row],[PLACE QUIMPERLE]],PointsClassement[],2,FALSE)</f>
        <v xml:space="preserve"> </v>
      </c>
      <c r="K104" s="5" t="s">
        <v>2</v>
      </c>
      <c r="L104" s="9" t="str">
        <f>VLOOKUP(Tableau2579[[#This Row],[PLACE ERGUE]],PointsClassement[],2,FALSE)</f>
        <v xml:space="preserve"> </v>
      </c>
      <c r="M104" s="5" t="s">
        <v>2</v>
      </c>
      <c r="N104" s="9" t="str">
        <f>VLOOKUP(Tableau2579[[#This Row],[PLACE TREGUNC]],PointsClassement[],2,FALSE)</f>
        <v xml:space="preserve"> </v>
      </c>
      <c r="O104" s="5" t="s">
        <v>2</v>
      </c>
      <c r="P104" s="9" t="str">
        <f>VLOOKUP(Tableau2579[[#This Row],[PLACE SCAER]],PointsClassement[],2,FALSE)</f>
        <v xml:space="preserve"> </v>
      </c>
      <c r="Q104" s="5" t="s">
        <v>2</v>
      </c>
      <c r="R104" s="9" t="str">
        <f>VLOOKUP(Tableau2579[[#This Row],[PLACE GOUEZEC]],PointsClassement[],2,FALSE)</f>
        <v xml:space="preserve"> </v>
      </c>
      <c r="S104" s="7"/>
      <c r="T104" s="8">
        <f t="shared" si="3"/>
        <v>0</v>
      </c>
    </row>
    <row r="105" spans="1:20" x14ac:dyDescent="0.3">
      <c r="A105">
        <v>100</v>
      </c>
      <c r="E105" s="3" t="s">
        <v>2</v>
      </c>
      <c r="F105" s="9" t="str">
        <f>VLOOKUP(Tableau2579[[#This Row],[PLACE QUIMPER]],PointsClassement[],2,FALSE)</f>
        <v xml:space="preserve"> </v>
      </c>
      <c r="G105" s="5" t="s">
        <v>2</v>
      </c>
      <c r="H105" s="9" t="str">
        <f>VLOOKUP(Tableau2579[[#This Row],[PLACE RIEC]],PointsClassement[],2,FALSE)</f>
        <v xml:space="preserve"> </v>
      </c>
      <c r="I105" s="5" t="s">
        <v>2</v>
      </c>
      <c r="J105" s="9" t="str">
        <f>VLOOKUP(Tableau2579[[#This Row],[PLACE QUIMPERLE]],PointsClassement[],2,FALSE)</f>
        <v xml:space="preserve"> </v>
      </c>
      <c r="K105" s="5" t="s">
        <v>2</v>
      </c>
      <c r="L105" s="9" t="str">
        <f>VLOOKUP(Tableau2579[[#This Row],[PLACE ERGUE]],PointsClassement[],2,FALSE)</f>
        <v xml:space="preserve"> </v>
      </c>
      <c r="M105" s="5" t="s">
        <v>2</v>
      </c>
      <c r="N105" s="9" t="str">
        <f>VLOOKUP(Tableau2579[[#This Row],[PLACE TREGUNC]],PointsClassement[],2,FALSE)</f>
        <v xml:space="preserve"> </v>
      </c>
      <c r="O105" s="5" t="s">
        <v>2</v>
      </c>
      <c r="P105" s="9" t="str">
        <f>VLOOKUP(Tableau2579[[#This Row],[PLACE SCAER]],PointsClassement[],2,FALSE)</f>
        <v xml:space="preserve"> </v>
      </c>
      <c r="Q105" s="5" t="s">
        <v>2</v>
      </c>
      <c r="R105" s="9" t="str">
        <f>VLOOKUP(Tableau2579[[#This Row],[PLACE GOUEZEC]],PointsClassement[],2,FALSE)</f>
        <v xml:space="preserve"> </v>
      </c>
      <c r="S105" s="7"/>
      <c r="T105" s="8">
        <f t="shared" si="3"/>
        <v>0</v>
      </c>
    </row>
    <row r="106" spans="1:20" x14ac:dyDescent="0.3">
      <c r="A106">
        <v>101</v>
      </c>
      <c r="E106" s="3" t="s">
        <v>2</v>
      </c>
      <c r="F106" s="9" t="str">
        <f>VLOOKUP(Tableau2579[[#This Row],[PLACE QUIMPER]],PointsClassement[],2,FALSE)</f>
        <v xml:space="preserve"> </v>
      </c>
      <c r="G106" s="5" t="s">
        <v>2</v>
      </c>
      <c r="H106" s="9" t="str">
        <f>VLOOKUP(Tableau2579[[#This Row],[PLACE RIEC]],PointsClassement[],2,FALSE)</f>
        <v xml:space="preserve"> </v>
      </c>
      <c r="I106" s="5" t="s">
        <v>2</v>
      </c>
      <c r="J106" s="9" t="str">
        <f>VLOOKUP(Tableau2579[[#This Row],[PLACE QUIMPERLE]],PointsClassement[],2,FALSE)</f>
        <v xml:space="preserve"> </v>
      </c>
      <c r="K106" s="5" t="s">
        <v>2</v>
      </c>
      <c r="L106" s="9" t="str">
        <f>VLOOKUP(Tableau2579[[#This Row],[PLACE ERGUE]],PointsClassement[],2,FALSE)</f>
        <v xml:space="preserve"> </v>
      </c>
      <c r="M106" s="5" t="s">
        <v>2</v>
      </c>
      <c r="N106" s="9" t="str">
        <f>VLOOKUP(Tableau2579[[#This Row],[PLACE TREGUNC]],PointsClassement[],2,FALSE)</f>
        <v xml:space="preserve"> </v>
      </c>
      <c r="O106" s="5" t="s">
        <v>2</v>
      </c>
      <c r="P106" s="9" t="str">
        <f>VLOOKUP(Tableau2579[[#This Row],[PLACE SCAER]],PointsClassement[],2,FALSE)</f>
        <v xml:space="preserve"> </v>
      </c>
      <c r="Q106" s="5" t="s">
        <v>2</v>
      </c>
      <c r="R106" s="9" t="str">
        <f>VLOOKUP(Tableau2579[[#This Row],[PLACE GOUEZEC]],PointsClassement[],2,FALSE)</f>
        <v xml:space="preserve"> </v>
      </c>
      <c r="S106" s="7"/>
      <c r="T106" s="8">
        <f t="shared" si="3"/>
        <v>0</v>
      </c>
    </row>
    <row r="107" spans="1:20" x14ac:dyDescent="0.3">
      <c r="A107">
        <v>102</v>
      </c>
      <c r="E107" s="3" t="s">
        <v>2</v>
      </c>
      <c r="F107" s="9" t="str">
        <f>VLOOKUP(Tableau2579[[#This Row],[PLACE QUIMPER]],PointsClassement[],2,FALSE)</f>
        <v xml:space="preserve"> </v>
      </c>
      <c r="G107" s="5" t="s">
        <v>2</v>
      </c>
      <c r="H107" s="9" t="str">
        <f>VLOOKUP(Tableau2579[[#This Row],[PLACE RIEC]],PointsClassement[],2,FALSE)</f>
        <v xml:space="preserve"> </v>
      </c>
      <c r="I107" s="5" t="s">
        <v>2</v>
      </c>
      <c r="J107" s="9" t="str">
        <f>VLOOKUP(Tableau2579[[#This Row],[PLACE QUIMPERLE]],PointsClassement[],2,FALSE)</f>
        <v xml:space="preserve"> </v>
      </c>
      <c r="K107" s="5" t="s">
        <v>2</v>
      </c>
      <c r="L107" s="9" t="str">
        <f>VLOOKUP(Tableau2579[[#This Row],[PLACE ERGUE]],PointsClassement[],2,FALSE)</f>
        <v xml:space="preserve"> </v>
      </c>
      <c r="M107" s="5" t="s">
        <v>2</v>
      </c>
      <c r="N107" s="9" t="str">
        <f>VLOOKUP(Tableau2579[[#This Row],[PLACE TREGUNC]],PointsClassement[],2,FALSE)</f>
        <v xml:space="preserve"> </v>
      </c>
      <c r="O107" s="5" t="s">
        <v>2</v>
      </c>
      <c r="P107" s="9" t="str">
        <f>VLOOKUP(Tableau2579[[#This Row],[PLACE SCAER]],PointsClassement[],2,FALSE)</f>
        <v xml:space="preserve"> </v>
      </c>
      <c r="Q107" s="5" t="s">
        <v>2</v>
      </c>
      <c r="R107" s="9" t="str">
        <f>VLOOKUP(Tableau2579[[#This Row],[PLACE GOUEZEC]],PointsClassement[],2,FALSE)</f>
        <v xml:space="preserve"> </v>
      </c>
      <c r="S107" s="7"/>
      <c r="T107" s="8">
        <f t="shared" si="3"/>
        <v>0</v>
      </c>
    </row>
    <row r="108" spans="1:20" x14ac:dyDescent="0.3">
      <c r="A108">
        <v>103</v>
      </c>
      <c r="E108" s="3" t="s">
        <v>2</v>
      </c>
      <c r="F108" s="9" t="str">
        <f>VLOOKUP(Tableau2579[[#This Row],[PLACE QUIMPER]],PointsClassement[],2,FALSE)</f>
        <v xml:space="preserve"> </v>
      </c>
      <c r="G108" s="5" t="s">
        <v>2</v>
      </c>
      <c r="H108" s="9" t="str">
        <f>VLOOKUP(Tableau2579[[#This Row],[PLACE RIEC]],PointsClassement[],2,FALSE)</f>
        <v xml:space="preserve"> </v>
      </c>
      <c r="I108" s="5" t="s">
        <v>2</v>
      </c>
      <c r="J108" s="9" t="str">
        <f>VLOOKUP(Tableau2579[[#This Row],[PLACE QUIMPERLE]],PointsClassement[],2,FALSE)</f>
        <v xml:space="preserve"> </v>
      </c>
      <c r="K108" s="5" t="s">
        <v>2</v>
      </c>
      <c r="L108" s="9" t="str">
        <f>VLOOKUP(Tableau2579[[#This Row],[PLACE ERGUE]],PointsClassement[],2,FALSE)</f>
        <v xml:space="preserve"> </v>
      </c>
      <c r="M108" s="5" t="s">
        <v>2</v>
      </c>
      <c r="N108" s="9" t="str">
        <f>VLOOKUP(Tableau2579[[#This Row],[PLACE TREGUNC]],PointsClassement[],2,FALSE)</f>
        <v xml:space="preserve"> </v>
      </c>
      <c r="O108" s="5" t="s">
        <v>2</v>
      </c>
      <c r="P108" s="9" t="str">
        <f>VLOOKUP(Tableau2579[[#This Row],[PLACE SCAER]],PointsClassement[],2,FALSE)</f>
        <v xml:space="preserve"> </v>
      </c>
      <c r="Q108" s="5" t="s">
        <v>2</v>
      </c>
      <c r="R108" s="9" t="str">
        <f>VLOOKUP(Tableau2579[[#This Row],[PLACE GOUEZEC]],PointsClassement[],2,FALSE)</f>
        <v xml:space="preserve"> </v>
      </c>
      <c r="S108" s="7"/>
      <c r="T108" s="8">
        <f t="shared" si="3"/>
        <v>0</v>
      </c>
    </row>
    <row r="109" spans="1:20" x14ac:dyDescent="0.3">
      <c r="A109">
        <v>104</v>
      </c>
      <c r="E109" s="3" t="s">
        <v>2</v>
      </c>
      <c r="F109" s="9" t="str">
        <f>VLOOKUP(Tableau2579[[#This Row],[PLACE QUIMPER]],PointsClassement[],2,FALSE)</f>
        <v xml:space="preserve"> </v>
      </c>
      <c r="G109" s="5" t="s">
        <v>2</v>
      </c>
      <c r="H109" s="9" t="str">
        <f>VLOOKUP(Tableau2579[[#This Row],[PLACE RIEC]],PointsClassement[],2,FALSE)</f>
        <v xml:space="preserve"> </v>
      </c>
      <c r="I109" s="5" t="s">
        <v>2</v>
      </c>
      <c r="J109" s="9" t="str">
        <f>VLOOKUP(Tableau2579[[#This Row],[PLACE QUIMPERLE]],PointsClassement[],2,FALSE)</f>
        <v xml:space="preserve"> </v>
      </c>
      <c r="K109" s="5" t="s">
        <v>2</v>
      </c>
      <c r="L109" s="9" t="str">
        <f>VLOOKUP(Tableau2579[[#This Row],[PLACE ERGUE]],PointsClassement[],2,FALSE)</f>
        <v xml:space="preserve"> </v>
      </c>
      <c r="M109" s="5" t="s">
        <v>2</v>
      </c>
      <c r="N109" s="9" t="str">
        <f>VLOOKUP(Tableau2579[[#This Row],[PLACE TREGUNC]],PointsClassement[],2,FALSE)</f>
        <v xml:space="preserve"> </v>
      </c>
      <c r="O109" s="5" t="s">
        <v>2</v>
      </c>
      <c r="P109" s="9" t="str">
        <f>VLOOKUP(Tableau2579[[#This Row],[PLACE SCAER]],PointsClassement[],2,FALSE)</f>
        <v xml:space="preserve"> </v>
      </c>
      <c r="Q109" s="5" t="s">
        <v>2</v>
      </c>
      <c r="R109" s="9" t="str">
        <f>VLOOKUP(Tableau2579[[#This Row],[PLACE GOUEZEC]],PointsClassement[],2,FALSE)</f>
        <v xml:space="preserve"> </v>
      </c>
      <c r="S109" s="7"/>
      <c r="T109" s="8">
        <f t="shared" si="3"/>
        <v>0</v>
      </c>
    </row>
    <row r="110" spans="1:20" x14ac:dyDescent="0.3">
      <c r="A110">
        <v>105</v>
      </c>
      <c r="E110" s="3" t="s">
        <v>2</v>
      </c>
      <c r="F110" s="9" t="str">
        <f>VLOOKUP(Tableau2579[[#This Row],[PLACE QUIMPER]],PointsClassement[],2,FALSE)</f>
        <v xml:space="preserve"> </v>
      </c>
      <c r="G110" s="5" t="s">
        <v>2</v>
      </c>
      <c r="H110" s="9" t="str">
        <f>VLOOKUP(Tableau2579[[#This Row],[PLACE RIEC]],PointsClassement[],2,FALSE)</f>
        <v xml:space="preserve"> </v>
      </c>
      <c r="I110" s="5" t="s">
        <v>2</v>
      </c>
      <c r="J110" s="9" t="str">
        <f>VLOOKUP(Tableau2579[[#This Row],[PLACE QUIMPERLE]],PointsClassement[],2,FALSE)</f>
        <v xml:space="preserve"> </v>
      </c>
      <c r="K110" s="5" t="s">
        <v>2</v>
      </c>
      <c r="L110" s="9" t="str">
        <f>VLOOKUP(Tableau2579[[#This Row],[PLACE ERGUE]],PointsClassement[],2,FALSE)</f>
        <v xml:space="preserve"> </v>
      </c>
      <c r="M110" s="5" t="s">
        <v>2</v>
      </c>
      <c r="N110" s="9" t="str">
        <f>VLOOKUP(Tableau2579[[#This Row],[PLACE TREGUNC]],PointsClassement[],2,FALSE)</f>
        <v xml:space="preserve"> </v>
      </c>
      <c r="O110" s="5" t="s">
        <v>2</v>
      </c>
      <c r="P110" s="9" t="str">
        <f>VLOOKUP(Tableau2579[[#This Row],[PLACE SCAER]],PointsClassement[],2,FALSE)</f>
        <v xml:space="preserve"> </v>
      </c>
      <c r="Q110" s="5" t="s">
        <v>2</v>
      </c>
      <c r="R110" s="9" t="str">
        <f>VLOOKUP(Tableau2579[[#This Row],[PLACE GOUEZEC]],PointsClassement[],2,FALSE)</f>
        <v xml:space="preserve"> </v>
      </c>
      <c r="S110" s="7"/>
      <c r="T110" s="8">
        <f t="shared" si="3"/>
        <v>0</v>
      </c>
    </row>
    <row r="111" spans="1:20" x14ac:dyDescent="0.3">
      <c r="A111">
        <v>106</v>
      </c>
      <c r="E111" s="3" t="s">
        <v>2</v>
      </c>
      <c r="F111" s="9" t="str">
        <f>VLOOKUP(Tableau2579[[#This Row],[PLACE QUIMPER]],PointsClassement[],2,FALSE)</f>
        <v xml:space="preserve"> </v>
      </c>
      <c r="G111" s="5" t="s">
        <v>2</v>
      </c>
      <c r="H111" s="9" t="str">
        <f>VLOOKUP(Tableau2579[[#This Row],[PLACE RIEC]],PointsClassement[],2,FALSE)</f>
        <v xml:space="preserve"> </v>
      </c>
      <c r="I111" s="5" t="s">
        <v>2</v>
      </c>
      <c r="J111" s="9" t="str">
        <f>VLOOKUP(Tableau2579[[#This Row],[PLACE QUIMPERLE]],PointsClassement[],2,FALSE)</f>
        <v xml:space="preserve"> </v>
      </c>
      <c r="K111" s="5" t="s">
        <v>2</v>
      </c>
      <c r="L111" s="9" t="str">
        <f>VLOOKUP(Tableau2579[[#This Row],[PLACE ERGUE]],PointsClassement[],2,FALSE)</f>
        <v xml:space="preserve"> </v>
      </c>
      <c r="M111" s="5" t="s">
        <v>2</v>
      </c>
      <c r="N111" s="9" t="str">
        <f>VLOOKUP(Tableau2579[[#This Row],[PLACE TREGUNC]],PointsClassement[],2,FALSE)</f>
        <v xml:space="preserve"> </v>
      </c>
      <c r="O111" s="5" t="s">
        <v>2</v>
      </c>
      <c r="P111" s="9" t="str">
        <f>VLOOKUP(Tableau2579[[#This Row],[PLACE SCAER]],PointsClassement[],2,FALSE)</f>
        <v xml:space="preserve"> </v>
      </c>
      <c r="Q111" s="5" t="s">
        <v>2</v>
      </c>
      <c r="R111" s="9" t="str">
        <f>VLOOKUP(Tableau2579[[#This Row],[PLACE GOUEZEC]],PointsClassement[],2,FALSE)</f>
        <v xml:space="preserve"> </v>
      </c>
      <c r="S111" s="7"/>
      <c r="T111" s="8">
        <f t="shared" si="3"/>
        <v>0</v>
      </c>
    </row>
    <row r="112" spans="1:20" x14ac:dyDescent="0.3">
      <c r="A112">
        <v>107</v>
      </c>
      <c r="E112" s="3" t="s">
        <v>2</v>
      </c>
      <c r="F112" s="9" t="str">
        <f>VLOOKUP(Tableau2579[[#This Row],[PLACE QUIMPER]],PointsClassement[],2,FALSE)</f>
        <v xml:space="preserve"> </v>
      </c>
      <c r="G112" s="5" t="s">
        <v>2</v>
      </c>
      <c r="H112" s="9" t="str">
        <f>VLOOKUP(Tableau2579[[#This Row],[PLACE RIEC]],PointsClassement[],2,FALSE)</f>
        <v xml:space="preserve"> </v>
      </c>
      <c r="I112" s="5" t="s">
        <v>2</v>
      </c>
      <c r="J112" s="9" t="str">
        <f>VLOOKUP(Tableau2579[[#This Row],[PLACE QUIMPERLE]],PointsClassement[],2,FALSE)</f>
        <v xml:space="preserve"> </v>
      </c>
      <c r="K112" s="5" t="s">
        <v>2</v>
      </c>
      <c r="L112" s="9" t="str">
        <f>VLOOKUP(Tableau2579[[#This Row],[PLACE ERGUE]],PointsClassement[],2,FALSE)</f>
        <v xml:space="preserve"> </v>
      </c>
      <c r="M112" s="5" t="s">
        <v>2</v>
      </c>
      <c r="N112" s="9" t="str">
        <f>VLOOKUP(Tableau2579[[#This Row],[PLACE TREGUNC]],PointsClassement[],2,FALSE)</f>
        <v xml:space="preserve"> </v>
      </c>
      <c r="O112" s="5" t="s">
        <v>2</v>
      </c>
      <c r="P112" s="9" t="str">
        <f>VLOOKUP(Tableau2579[[#This Row],[PLACE SCAER]],PointsClassement[],2,FALSE)</f>
        <v xml:space="preserve"> </v>
      </c>
      <c r="Q112" s="5" t="s">
        <v>2</v>
      </c>
      <c r="R112" s="9" t="str">
        <f>VLOOKUP(Tableau2579[[#This Row],[PLACE GOUEZEC]],PointsClassement[],2,FALSE)</f>
        <v xml:space="preserve"> </v>
      </c>
      <c r="S112" s="7"/>
      <c r="T112" s="8">
        <f t="shared" si="3"/>
        <v>0</v>
      </c>
    </row>
    <row r="113" spans="1:20" x14ac:dyDescent="0.3">
      <c r="A113">
        <v>108</v>
      </c>
      <c r="E113" s="3" t="s">
        <v>2</v>
      </c>
      <c r="F113" s="9" t="str">
        <f>VLOOKUP(Tableau2579[[#This Row],[PLACE QUIMPER]],PointsClassement[],2,FALSE)</f>
        <v xml:space="preserve"> </v>
      </c>
      <c r="G113" s="5" t="s">
        <v>2</v>
      </c>
      <c r="H113" s="9" t="str">
        <f>VLOOKUP(Tableau2579[[#This Row],[PLACE RIEC]],PointsClassement[],2,FALSE)</f>
        <v xml:space="preserve"> </v>
      </c>
      <c r="I113" s="5" t="s">
        <v>2</v>
      </c>
      <c r="J113" s="9" t="str">
        <f>VLOOKUP(Tableau2579[[#This Row],[PLACE QUIMPERLE]],PointsClassement[],2,FALSE)</f>
        <v xml:space="preserve"> </v>
      </c>
      <c r="K113" s="5" t="s">
        <v>2</v>
      </c>
      <c r="L113" s="9" t="str">
        <f>VLOOKUP(Tableau2579[[#This Row],[PLACE ERGUE]],PointsClassement[],2,FALSE)</f>
        <v xml:space="preserve"> </v>
      </c>
      <c r="M113" s="5" t="s">
        <v>2</v>
      </c>
      <c r="N113" s="9" t="str">
        <f>VLOOKUP(Tableau2579[[#This Row],[PLACE TREGUNC]],PointsClassement[],2,FALSE)</f>
        <v xml:space="preserve"> </v>
      </c>
      <c r="O113" s="5" t="s">
        <v>2</v>
      </c>
      <c r="P113" s="9" t="str">
        <f>VLOOKUP(Tableau2579[[#This Row],[PLACE SCAER]],PointsClassement[],2,FALSE)</f>
        <v xml:space="preserve"> </v>
      </c>
      <c r="Q113" s="5" t="s">
        <v>2</v>
      </c>
      <c r="R113" s="9" t="str">
        <f>VLOOKUP(Tableau2579[[#This Row],[PLACE GOUEZEC]],PointsClassement[],2,FALSE)</f>
        <v xml:space="preserve"> </v>
      </c>
      <c r="S113" s="7"/>
      <c r="T113" s="8">
        <f t="shared" si="3"/>
        <v>0</v>
      </c>
    </row>
    <row r="114" spans="1:20" x14ac:dyDescent="0.3">
      <c r="A114">
        <v>109</v>
      </c>
      <c r="E114" s="3" t="s">
        <v>2</v>
      </c>
      <c r="F114" s="9" t="str">
        <f>VLOOKUP(Tableau2579[[#This Row],[PLACE QUIMPER]],PointsClassement[],2,FALSE)</f>
        <v xml:space="preserve"> </v>
      </c>
      <c r="G114" s="5" t="s">
        <v>2</v>
      </c>
      <c r="H114" s="9" t="str">
        <f>VLOOKUP(Tableau2579[[#This Row],[PLACE RIEC]],PointsClassement[],2,FALSE)</f>
        <v xml:space="preserve"> </v>
      </c>
      <c r="I114" s="5" t="s">
        <v>2</v>
      </c>
      <c r="J114" s="9" t="str">
        <f>VLOOKUP(Tableau2579[[#This Row],[PLACE QUIMPERLE]],PointsClassement[],2,FALSE)</f>
        <v xml:space="preserve"> </v>
      </c>
      <c r="K114" s="5" t="s">
        <v>2</v>
      </c>
      <c r="L114" s="9" t="str">
        <f>VLOOKUP(Tableau2579[[#This Row],[PLACE ERGUE]],PointsClassement[],2,FALSE)</f>
        <v xml:space="preserve"> </v>
      </c>
      <c r="M114" s="5" t="s">
        <v>2</v>
      </c>
      <c r="N114" s="9" t="str">
        <f>VLOOKUP(Tableau2579[[#This Row],[PLACE TREGUNC]],PointsClassement[],2,FALSE)</f>
        <v xml:space="preserve"> </v>
      </c>
      <c r="O114" s="5" t="s">
        <v>2</v>
      </c>
      <c r="P114" s="9" t="str">
        <f>VLOOKUP(Tableau2579[[#This Row],[PLACE SCAER]],PointsClassement[],2,FALSE)</f>
        <v xml:space="preserve"> </v>
      </c>
      <c r="Q114" s="5" t="s">
        <v>2</v>
      </c>
      <c r="R114" s="9" t="str">
        <f>VLOOKUP(Tableau2579[[#This Row],[PLACE GOUEZEC]],PointsClassement[],2,FALSE)</f>
        <v xml:space="preserve"> </v>
      </c>
      <c r="S114" s="7"/>
      <c r="T114" s="8">
        <f t="shared" si="3"/>
        <v>0</v>
      </c>
    </row>
    <row r="115" spans="1:20" x14ac:dyDescent="0.3">
      <c r="A115">
        <v>110</v>
      </c>
      <c r="E115" s="3" t="s">
        <v>2</v>
      </c>
      <c r="F115" s="9" t="str">
        <f>VLOOKUP(Tableau2579[[#This Row],[PLACE QUIMPER]],PointsClassement[],2,FALSE)</f>
        <v xml:space="preserve"> </v>
      </c>
      <c r="G115" s="5" t="s">
        <v>2</v>
      </c>
      <c r="H115" s="9" t="str">
        <f>VLOOKUP(Tableau2579[[#This Row],[PLACE RIEC]],PointsClassement[],2,FALSE)</f>
        <v xml:space="preserve"> </v>
      </c>
      <c r="I115" s="5" t="s">
        <v>2</v>
      </c>
      <c r="J115" s="9" t="str">
        <f>VLOOKUP(Tableau2579[[#This Row],[PLACE QUIMPERLE]],PointsClassement[],2,FALSE)</f>
        <v xml:space="preserve"> </v>
      </c>
      <c r="K115" s="5" t="s">
        <v>2</v>
      </c>
      <c r="L115" s="9" t="str">
        <f>VLOOKUP(Tableau2579[[#This Row],[PLACE ERGUE]],PointsClassement[],2,FALSE)</f>
        <v xml:space="preserve"> </v>
      </c>
      <c r="M115" s="5" t="s">
        <v>2</v>
      </c>
      <c r="N115" s="9" t="str">
        <f>VLOOKUP(Tableau2579[[#This Row],[PLACE TREGUNC]],PointsClassement[],2,FALSE)</f>
        <v xml:space="preserve"> </v>
      </c>
      <c r="O115" s="5" t="s">
        <v>2</v>
      </c>
      <c r="P115" s="9" t="str">
        <f>VLOOKUP(Tableau2579[[#This Row],[PLACE SCAER]],PointsClassement[],2,FALSE)</f>
        <v xml:space="preserve"> </v>
      </c>
      <c r="Q115" s="5" t="s">
        <v>2</v>
      </c>
      <c r="R115" s="9" t="str">
        <f>VLOOKUP(Tableau2579[[#This Row],[PLACE GOUEZEC]],PointsClassement[],2,FALSE)</f>
        <v xml:space="preserve"> </v>
      </c>
      <c r="S115" s="7"/>
      <c r="T115" s="8">
        <f t="shared" si="3"/>
        <v>0</v>
      </c>
    </row>
    <row r="116" spans="1:20" x14ac:dyDescent="0.3">
      <c r="A116">
        <v>111</v>
      </c>
      <c r="E116" s="3" t="s">
        <v>2</v>
      </c>
      <c r="F116" s="9" t="str">
        <f>VLOOKUP(Tableau2579[[#This Row],[PLACE QUIMPER]],PointsClassement[],2,FALSE)</f>
        <v xml:space="preserve"> </v>
      </c>
      <c r="G116" s="5" t="s">
        <v>2</v>
      </c>
      <c r="H116" s="9" t="str">
        <f>VLOOKUP(Tableau2579[[#This Row],[PLACE RIEC]],PointsClassement[],2,FALSE)</f>
        <v xml:space="preserve"> </v>
      </c>
      <c r="I116" s="5" t="s">
        <v>2</v>
      </c>
      <c r="J116" s="9" t="str">
        <f>VLOOKUP(Tableau2579[[#This Row],[PLACE QUIMPERLE]],PointsClassement[],2,FALSE)</f>
        <v xml:space="preserve"> </v>
      </c>
      <c r="K116" s="5" t="s">
        <v>2</v>
      </c>
      <c r="L116" s="9" t="str">
        <f>VLOOKUP(Tableau2579[[#This Row],[PLACE ERGUE]],PointsClassement[],2,FALSE)</f>
        <v xml:space="preserve"> </v>
      </c>
      <c r="M116" s="5" t="s">
        <v>2</v>
      </c>
      <c r="N116" s="9" t="str">
        <f>VLOOKUP(Tableau2579[[#This Row],[PLACE TREGUNC]],PointsClassement[],2,FALSE)</f>
        <v xml:space="preserve"> </v>
      </c>
      <c r="O116" s="5" t="s">
        <v>2</v>
      </c>
      <c r="P116" s="9" t="str">
        <f>VLOOKUP(Tableau2579[[#This Row],[PLACE SCAER]],PointsClassement[],2,FALSE)</f>
        <v xml:space="preserve"> </v>
      </c>
      <c r="Q116" s="5" t="s">
        <v>2</v>
      </c>
      <c r="R116" s="9" t="str">
        <f>VLOOKUP(Tableau2579[[#This Row],[PLACE GOUEZEC]],PointsClassement[],2,FALSE)</f>
        <v xml:space="preserve"> </v>
      </c>
      <c r="S116" s="7"/>
      <c r="T116" s="8">
        <f t="shared" si="3"/>
        <v>0</v>
      </c>
    </row>
    <row r="117" spans="1:20" x14ac:dyDescent="0.3">
      <c r="A117">
        <v>112</v>
      </c>
      <c r="E117" s="3" t="s">
        <v>2</v>
      </c>
      <c r="F117" s="9" t="str">
        <f>VLOOKUP(Tableau2579[[#This Row],[PLACE QUIMPER]],PointsClassement[],2,FALSE)</f>
        <v xml:space="preserve"> </v>
      </c>
      <c r="G117" s="5" t="s">
        <v>2</v>
      </c>
      <c r="H117" s="9" t="str">
        <f>VLOOKUP(Tableau2579[[#This Row],[PLACE RIEC]],PointsClassement[],2,FALSE)</f>
        <v xml:space="preserve"> </v>
      </c>
      <c r="I117" s="5" t="s">
        <v>2</v>
      </c>
      <c r="J117" s="9" t="str">
        <f>VLOOKUP(Tableau2579[[#This Row],[PLACE QUIMPERLE]],PointsClassement[],2,FALSE)</f>
        <v xml:space="preserve"> </v>
      </c>
      <c r="K117" s="5" t="s">
        <v>2</v>
      </c>
      <c r="L117" s="9" t="str">
        <f>VLOOKUP(Tableau2579[[#This Row],[PLACE ERGUE]],PointsClassement[],2,FALSE)</f>
        <v xml:space="preserve"> </v>
      </c>
      <c r="M117" s="5" t="s">
        <v>2</v>
      </c>
      <c r="N117" s="9" t="str">
        <f>VLOOKUP(Tableau2579[[#This Row],[PLACE TREGUNC]],PointsClassement[],2,FALSE)</f>
        <v xml:space="preserve"> </v>
      </c>
      <c r="O117" s="5" t="s">
        <v>2</v>
      </c>
      <c r="P117" s="9" t="str">
        <f>VLOOKUP(Tableau2579[[#This Row],[PLACE SCAER]],PointsClassement[],2,FALSE)</f>
        <v xml:space="preserve"> </v>
      </c>
      <c r="Q117" s="5" t="s">
        <v>2</v>
      </c>
      <c r="R117" s="9" t="str">
        <f>VLOOKUP(Tableau2579[[#This Row],[PLACE GOUEZEC]],PointsClassement[],2,FALSE)</f>
        <v xml:space="preserve"> </v>
      </c>
      <c r="S117" s="7"/>
      <c r="T117" s="8">
        <f t="shared" si="3"/>
        <v>0</v>
      </c>
    </row>
    <row r="118" spans="1:20" x14ac:dyDescent="0.3">
      <c r="A118">
        <v>113</v>
      </c>
      <c r="E118" s="3" t="s">
        <v>2</v>
      </c>
      <c r="F118" s="9" t="str">
        <f>VLOOKUP(Tableau2579[[#This Row],[PLACE QUIMPER]],PointsClassement[],2,FALSE)</f>
        <v xml:space="preserve"> </v>
      </c>
      <c r="G118" s="5" t="s">
        <v>2</v>
      </c>
      <c r="H118" s="9" t="str">
        <f>VLOOKUP(Tableau2579[[#This Row],[PLACE RIEC]],PointsClassement[],2,FALSE)</f>
        <v xml:space="preserve"> </v>
      </c>
      <c r="I118" s="5" t="s">
        <v>2</v>
      </c>
      <c r="J118" s="9" t="str">
        <f>VLOOKUP(Tableau2579[[#This Row],[PLACE QUIMPERLE]],PointsClassement[],2,FALSE)</f>
        <v xml:space="preserve"> </v>
      </c>
      <c r="K118" s="5" t="s">
        <v>2</v>
      </c>
      <c r="L118" s="9" t="str">
        <f>VLOOKUP(Tableau2579[[#This Row],[PLACE ERGUE]],PointsClassement[],2,FALSE)</f>
        <v xml:space="preserve"> </v>
      </c>
      <c r="M118" s="5" t="s">
        <v>2</v>
      </c>
      <c r="N118" s="9" t="str">
        <f>VLOOKUP(Tableau2579[[#This Row],[PLACE TREGUNC]],PointsClassement[],2,FALSE)</f>
        <v xml:space="preserve"> </v>
      </c>
      <c r="O118" s="5" t="s">
        <v>2</v>
      </c>
      <c r="P118" s="9" t="str">
        <f>VLOOKUP(Tableau2579[[#This Row],[PLACE SCAER]],PointsClassement[],2,FALSE)</f>
        <v xml:space="preserve"> </v>
      </c>
      <c r="Q118" s="5" t="s">
        <v>2</v>
      </c>
      <c r="R118" s="9" t="str">
        <f>VLOOKUP(Tableau2579[[#This Row],[PLACE GOUEZEC]],PointsClassement[],2,FALSE)</f>
        <v xml:space="preserve"> </v>
      </c>
      <c r="S118" s="7"/>
      <c r="T118" s="8">
        <f t="shared" si="3"/>
        <v>0</v>
      </c>
    </row>
    <row r="119" spans="1:20" x14ac:dyDescent="0.3">
      <c r="A119">
        <v>114</v>
      </c>
      <c r="E119" s="3" t="s">
        <v>2</v>
      </c>
      <c r="F119" s="9" t="str">
        <f>VLOOKUP(Tableau2579[[#This Row],[PLACE QUIMPER]],PointsClassement[],2,FALSE)</f>
        <v xml:space="preserve"> </v>
      </c>
      <c r="G119" s="5" t="s">
        <v>2</v>
      </c>
      <c r="H119" s="9" t="str">
        <f>VLOOKUP(Tableau2579[[#This Row],[PLACE RIEC]],PointsClassement[],2,FALSE)</f>
        <v xml:space="preserve"> </v>
      </c>
      <c r="I119" s="5" t="s">
        <v>2</v>
      </c>
      <c r="J119" s="9" t="str">
        <f>VLOOKUP(Tableau2579[[#This Row],[PLACE QUIMPERLE]],PointsClassement[],2,FALSE)</f>
        <v xml:space="preserve"> </v>
      </c>
      <c r="K119" s="5" t="s">
        <v>2</v>
      </c>
      <c r="L119" s="9" t="str">
        <f>VLOOKUP(Tableau2579[[#This Row],[PLACE ERGUE]],PointsClassement[],2,FALSE)</f>
        <v xml:space="preserve"> </v>
      </c>
      <c r="M119" s="5" t="s">
        <v>2</v>
      </c>
      <c r="N119" s="9" t="str">
        <f>VLOOKUP(Tableau2579[[#This Row],[PLACE TREGUNC]],PointsClassement[],2,FALSE)</f>
        <v xml:space="preserve"> </v>
      </c>
      <c r="O119" s="5" t="s">
        <v>2</v>
      </c>
      <c r="P119" s="9" t="str">
        <f>VLOOKUP(Tableau2579[[#This Row],[PLACE SCAER]],PointsClassement[],2,FALSE)</f>
        <v xml:space="preserve"> </v>
      </c>
      <c r="Q119" s="5" t="s">
        <v>2</v>
      </c>
      <c r="R119" s="9" t="str">
        <f>VLOOKUP(Tableau2579[[#This Row],[PLACE GOUEZEC]],PointsClassement[],2,FALSE)</f>
        <v xml:space="preserve"> </v>
      </c>
      <c r="S119" s="7"/>
      <c r="T119" s="8">
        <f t="shared" si="3"/>
        <v>0</v>
      </c>
    </row>
    <row r="120" spans="1:20" x14ac:dyDescent="0.3">
      <c r="A120">
        <v>115</v>
      </c>
      <c r="E120" s="3" t="s">
        <v>2</v>
      </c>
      <c r="F120" s="9" t="str">
        <f>VLOOKUP(Tableau2579[[#This Row],[PLACE QUIMPER]],PointsClassement[],2,FALSE)</f>
        <v xml:space="preserve"> </v>
      </c>
      <c r="G120" s="5" t="s">
        <v>2</v>
      </c>
      <c r="H120" s="9" t="str">
        <f>VLOOKUP(Tableau2579[[#This Row],[PLACE RIEC]],PointsClassement[],2,FALSE)</f>
        <v xml:space="preserve"> </v>
      </c>
      <c r="I120" s="5" t="s">
        <v>2</v>
      </c>
      <c r="J120" s="9" t="str">
        <f>VLOOKUP(Tableau2579[[#This Row],[PLACE QUIMPERLE]],PointsClassement[],2,FALSE)</f>
        <v xml:space="preserve"> </v>
      </c>
      <c r="K120" s="5" t="s">
        <v>2</v>
      </c>
      <c r="L120" s="9" t="str">
        <f>VLOOKUP(Tableau2579[[#This Row],[PLACE ERGUE]],PointsClassement[],2,FALSE)</f>
        <v xml:space="preserve"> </v>
      </c>
      <c r="M120" s="5" t="s">
        <v>2</v>
      </c>
      <c r="N120" s="9" t="str">
        <f>VLOOKUP(Tableau2579[[#This Row],[PLACE TREGUNC]],PointsClassement[],2,FALSE)</f>
        <v xml:space="preserve"> </v>
      </c>
      <c r="O120" s="5" t="s">
        <v>2</v>
      </c>
      <c r="P120" s="9" t="str">
        <f>VLOOKUP(Tableau2579[[#This Row],[PLACE SCAER]],PointsClassement[],2,FALSE)</f>
        <v xml:space="preserve"> </v>
      </c>
      <c r="Q120" s="5" t="s">
        <v>2</v>
      </c>
      <c r="R120" s="9" t="str">
        <f>VLOOKUP(Tableau2579[[#This Row],[PLACE GOUEZEC]],PointsClassement[],2,FALSE)</f>
        <v xml:space="preserve"> </v>
      </c>
      <c r="S120" s="7"/>
      <c r="T120" s="8">
        <f t="shared" si="3"/>
        <v>0</v>
      </c>
    </row>
    <row r="121" spans="1:20" x14ac:dyDescent="0.3">
      <c r="A121">
        <v>116</v>
      </c>
      <c r="E121" s="3" t="s">
        <v>2</v>
      </c>
      <c r="F121" s="9" t="str">
        <f>VLOOKUP(Tableau2579[[#This Row],[PLACE QUIMPER]],PointsClassement[],2,FALSE)</f>
        <v xml:space="preserve"> </v>
      </c>
      <c r="G121" s="5" t="s">
        <v>2</v>
      </c>
      <c r="H121" s="9" t="str">
        <f>VLOOKUP(Tableau2579[[#This Row],[PLACE RIEC]],PointsClassement[],2,FALSE)</f>
        <v xml:space="preserve"> </v>
      </c>
      <c r="I121" s="5" t="s">
        <v>2</v>
      </c>
      <c r="J121" s="9" t="str">
        <f>VLOOKUP(Tableau2579[[#This Row],[PLACE QUIMPERLE]],PointsClassement[],2,FALSE)</f>
        <v xml:space="preserve"> </v>
      </c>
      <c r="K121" s="5" t="s">
        <v>2</v>
      </c>
      <c r="L121" s="9" t="str">
        <f>VLOOKUP(Tableau2579[[#This Row],[PLACE ERGUE]],PointsClassement[],2,FALSE)</f>
        <v xml:space="preserve"> </v>
      </c>
      <c r="M121" s="5" t="s">
        <v>2</v>
      </c>
      <c r="N121" s="9" t="str">
        <f>VLOOKUP(Tableau2579[[#This Row],[PLACE TREGUNC]],PointsClassement[],2,FALSE)</f>
        <v xml:space="preserve"> </v>
      </c>
      <c r="O121" s="5" t="s">
        <v>2</v>
      </c>
      <c r="P121" s="9" t="str">
        <f>VLOOKUP(Tableau2579[[#This Row],[PLACE SCAER]],PointsClassement[],2,FALSE)</f>
        <v xml:space="preserve"> </v>
      </c>
      <c r="Q121" s="5" t="s">
        <v>2</v>
      </c>
      <c r="R121" s="9" t="str">
        <f>VLOOKUP(Tableau2579[[#This Row],[PLACE GOUEZEC]],PointsClassement[],2,FALSE)</f>
        <v xml:space="preserve"> </v>
      </c>
      <c r="S121" s="7"/>
      <c r="T121" s="8">
        <f t="shared" si="3"/>
        <v>0</v>
      </c>
    </row>
    <row r="122" spans="1:20" x14ac:dyDescent="0.3">
      <c r="A122">
        <v>117</v>
      </c>
      <c r="E122" s="3" t="s">
        <v>2</v>
      </c>
      <c r="F122" s="9" t="str">
        <f>VLOOKUP(Tableau2579[[#This Row],[PLACE QUIMPER]],PointsClassement[],2,FALSE)</f>
        <v xml:space="preserve"> </v>
      </c>
      <c r="G122" s="5" t="s">
        <v>2</v>
      </c>
      <c r="H122" s="9" t="str">
        <f>VLOOKUP(Tableau2579[[#This Row],[PLACE RIEC]],PointsClassement[],2,FALSE)</f>
        <v xml:space="preserve"> </v>
      </c>
      <c r="I122" s="5" t="s">
        <v>2</v>
      </c>
      <c r="J122" s="9" t="str">
        <f>VLOOKUP(Tableau2579[[#This Row],[PLACE QUIMPERLE]],PointsClassement[],2,FALSE)</f>
        <v xml:space="preserve"> </v>
      </c>
      <c r="K122" s="5" t="s">
        <v>2</v>
      </c>
      <c r="L122" s="9" t="str">
        <f>VLOOKUP(Tableau2579[[#This Row],[PLACE ERGUE]],PointsClassement[],2,FALSE)</f>
        <v xml:space="preserve"> </v>
      </c>
      <c r="M122" s="5" t="s">
        <v>2</v>
      </c>
      <c r="N122" s="9" t="str">
        <f>VLOOKUP(Tableau2579[[#This Row],[PLACE TREGUNC]],PointsClassement[],2,FALSE)</f>
        <v xml:space="preserve"> </v>
      </c>
      <c r="O122" s="5" t="s">
        <v>2</v>
      </c>
      <c r="P122" s="9" t="str">
        <f>VLOOKUP(Tableau2579[[#This Row],[PLACE SCAER]],PointsClassement[],2,FALSE)</f>
        <v xml:space="preserve"> </v>
      </c>
      <c r="Q122" s="5" t="s">
        <v>2</v>
      </c>
      <c r="R122" s="9" t="str">
        <f>VLOOKUP(Tableau2579[[#This Row],[PLACE GOUEZEC]],PointsClassement[],2,FALSE)</f>
        <v xml:space="preserve"> </v>
      </c>
      <c r="S122" s="7"/>
      <c r="T122" s="8">
        <f t="shared" si="3"/>
        <v>0</v>
      </c>
    </row>
    <row r="123" spans="1:20" x14ac:dyDescent="0.3">
      <c r="A123">
        <v>118</v>
      </c>
      <c r="E123" s="3" t="s">
        <v>2</v>
      </c>
      <c r="F123" s="9" t="str">
        <f>VLOOKUP(Tableau2579[[#This Row],[PLACE QUIMPER]],PointsClassement[],2,FALSE)</f>
        <v xml:space="preserve"> </v>
      </c>
      <c r="G123" s="5" t="s">
        <v>2</v>
      </c>
      <c r="H123" s="9" t="str">
        <f>VLOOKUP(Tableau2579[[#This Row],[PLACE RIEC]],PointsClassement[],2,FALSE)</f>
        <v xml:space="preserve"> </v>
      </c>
      <c r="I123" s="5" t="s">
        <v>2</v>
      </c>
      <c r="J123" s="9" t="str">
        <f>VLOOKUP(Tableau2579[[#This Row],[PLACE QUIMPERLE]],PointsClassement[],2,FALSE)</f>
        <v xml:space="preserve"> </v>
      </c>
      <c r="K123" s="5" t="s">
        <v>2</v>
      </c>
      <c r="L123" s="9" t="str">
        <f>VLOOKUP(Tableau2579[[#This Row],[PLACE ERGUE]],PointsClassement[],2,FALSE)</f>
        <v xml:space="preserve"> </v>
      </c>
      <c r="M123" s="5" t="s">
        <v>2</v>
      </c>
      <c r="N123" s="9" t="str">
        <f>VLOOKUP(Tableau2579[[#This Row],[PLACE TREGUNC]],PointsClassement[],2,FALSE)</f>
        <v xml:space="preserve"> </v>
      </c>
      <c r="O123" s="5" t="s">
        <v>2</v>
      </c>
      <c r="P123" s="9" t="str">
        <f>VLOOKUP(Tableau2579[[#This Row],[PLACE SCAER]],PointsClassement[],2,FALSE)</f>
        <v xml:space="preserve"> </v>
      </c>
      <c r="Q123" s="5" t="s">
        <v>2</v>
      </c>
      <c r="R123" s="9" t="str">
        <f>VLOOKUP(Tableau2579[[#This Row],[PLACE GOUEZEC]],PointsClassement[],2,FALSE)</f>
        <v xml:space="preserve"> </v>
      </c>
      <c r="S123" s="7"/>
      <c r="T123" s="8">
        <f t="shared" si="3"/>
        <v>0</v>
      </c>
    </row>
    <row r="124" spans="1:20" x14ac:dyDescent="0.3">
      <c r="A124">
        <v>119</v>
      </c>
      <c r="E124" s="3" t="s">
        <v>2</v>
      </c>
      <c r="F124" s="9" t="str">
        <f>VLOOKUP(Tableau2579[[#This Row],[PLACE QUIMPER]],PointsClassement[],2,FALSE)</f>
        <v xml:space="preserve"> </v>
      </c>
      <c r="G124" s="5" t="s">
        <v>2</v>
      </c>
      <c r="H124" s="9" t="str">
        <f>VLOOKUP(Tableau2579[[#This Row],[PLACE RIEC]],PointsClassement[],2,FALSE)</f>
        <v xml:space="preserve"> </v>
      </c>
      <c r="I124" s="5" t="s">
        <v>2</v>
      </c>
      <c r="J124" s="9" t="str">
        <f>VLOOKUP(Tableau2579[[#This Row],[PLACE QUIMPERLE]],PointsClassement[],2,FALSE)</f>
        <v xml:space="preserve"> </v>
      </c>
      <c r="K124" s="5" t="s">
        <v>2</v>
      </c>
      <c r="L124" s="9" t="str">
        <f>VLOOKUP(Tableau2579[[#This Row],[PLACE ERGUE]],PointsClassement[],2,FALSE)</f>
        <v xml:space="preserve"> </v>
      </c>
      <c r="M124" s="5" t="s">
        <v>2</v>
      </c>
      <c r="N124" s="9" t="str">
        <f>VLOOKUP(Tableau2579[[#This Row],[PLACE TREGUNC]],PointsClassement[],2,FALSE)</f>
        <v xml:space="preserve"> </v>
      </c>
      <c r="O124" s="5" t="s">
        <v>2</v>
      </c>
      <c r="P124" s="9" t="str">
        <f>VLOOKUP(Tableau2579[[#This Row],[PLACE SCAER]],PointsClassement[],2,FALSE)</f>
        <v xml:space="preserve"> </v>
      </c>
      <c r="Q124" s="5" t="s">
        <v>2</v>
      </c>
      <c r="R124" s="9" t="str">
        <f>VLOOKUP(Tableau2579[[#This Row],[PLACE GOUEZEC]],PointsClassement[],2,FALSE)</f>
        <v xml:space="preserve"> </v>
      </c>
      <c r="S124" s="7"/>
      <c r="T124" s="8">
        <f t="shared" si="3"/>
        <v>0</v>
      </c>
    </row>
    <row r="125" spans="1:20" x14ac:dyDescent="0.3">
      <c r="A125">
        <v>120</v>
      </c>
      <c r="E125" s="3" t="s">
        <v>2</v>
      </c>
      <c r="F125" s="9" t="str">
        <f>VLOOKUP(Tableau2579[[#This Row],[PLACE QUIMPER]],PointsClassement[],2,FALSE)</f>
        <v xml:space="preserve"> </v>
      </c>
      <c r="G125" s="5" t="s">
        <v>2</v>
      </c>
      <c r="H125" s="9" t="str">
        <f>VLOOKUP(Tableau2579[[#This Row],[PLACE RIEC]],PointsClassement[],2,FALSE)</f>
        <v xml:space="preserve"> </v>
      </c>
      <c r="I125" s="5" t="s">
        <v>2</v>
      </c>
      <c r="J125" s="9" t="str">
        <f>VLOOKUP(Tableau2579[[#This Row],[PLACE QUIMPERLE]],PointsClassement[],2,FALSE)</f>
        <v xml:space="preserve"> </v>
      </c>
      <c r="K125" s="5" t="s">
        <v>2</v>
      </c>
      <c r="L125" s="9" t="str">
        <f>VLOOKUP(Tableau2579[[#This Row],[PLACE ERGUE]],PointsClassement[],2,FALSE)</f>
        <v xml:space="preserve"> </v>
      </c>
      <c r="M125" s="5" t="s">
        <v>2</v>
      </c>
      <c r="N125" s="9" t="str">
        <f>VLOOKUP(Tableau2579[[#This Row],[PLACE TREGUNC]],PointsClassement[],2,FALSE)</f>
        <v xml:space="preserve"> </v>
      </c>
      <c r="O125" s="5" t="s">
        <v>2</v>
      </c>
      <c r="P125" s="9" t="str">
        <f>VLOOKUP(Tableau2579[[#This Row],[PLACE SCAER]],PointsClassement[],2,FALSE)</f>
        <v xml:space="preserve"> </v>
      </c>
      <c r="Q125" s="5" t="s">
        <v>2</v>
      </c>
      <c r="R125" s="9" t="str">
        <f>VLOOKUP(Tableau2579[[#This Row],[PLACE GOUEZEC]],PointsClassement[],2,FALSE)</f>
        <v xml:space="preserve"> </v>
      </c>
      <c r="S125" s="7"/>
      <c r="T125" s="8">
        <f t="shared" si="3"/>
        <v>0</v>
      </c>
    </row>
    <row r="126" spans="1:20" x14ac:dyDescent="0.3">
      <c r="A126">
        <v>121</v>
      </c>
      <c r="E126" s="3" t="s">
        <v>2</v>
      </c>
      <c r="F126" s="9" t="str">
        <f>VLOOKUP(Tableau2579[[#This Row],[PLACE QUIMPER]],PointsClassement[],2,FALSE)</f>
        <v xml:space="preserve"> </v>
      </c>
      <c r="G126" s="5" t="s">
        <v>2</v>
      </c>
      <c r="H126" s="9" t="str">
        <f>VLOOKUP(Tableau2579[[#This Row],[PLACE RIEC]],PointsClassement[],2,FALSE)</f>
        <v xml:space="preserve"> </v>
      </c>
      <c r="I126" s="5" t="s">
        <v>2</v>
      </c>
      <c r="J126" s="9" t="str">
        <f>VLOOKUP(Tableau2579[[#This Row],[PLACE QUIMPERLE]],PointsClassement[],2,FALSE)</f>
        <v xml:space="preserve"> </v>
      </c>
      <c r="K126" s="5" t="s">
        <v>2</v>
      </c>
      <c r="L126" s="9" t="str">
        <f>VLOOKUP(Tableau2579[[#This Row],[PLACE ERGUE]],PointsClassement[],2,FALSE)</f>
        <v xml:space="preserve"> </v>
      </c>
      <c r="M126" s="5" t="s">
        <v>2</v>
      </c>
      <c r="N126" s="9" t="str">
        <f>VLOOKUP(Tableau2579[[#This Row],[PLACE TREGUNC]],PointsClassement[],2,FALSE)</f>
        <v xml:space="preserve"> </v>
      </c>
      <c r="O126" s="5" t="s">
        <v>2</v>
      </c>
      <c r="P126" s="9" t="str">
        <f>VLOOKUP(Tableau2579[[#This Row],[PLACE SCAER]],PointsClassement[],2,FALSE)</f>
        <v xml:space="preserve"> </v>
      </c>
      <c r="Q126" s="5" t="s">
        <v>2</v>
      </c>
      <c r="R126" s="9" t="str">
        <f>VLOOKUP(Tableau2579[[#This Row],[PLACE GOUEZEC]],PointsClassement[],2,FALSE)</f>
        <v xml:space="preserve"> </v>
      </c>
      <c r="S126" s="7"/>
      <c r="T126" s="8">
        <f t="shared" si="3"/>
        <v>0</v>
      </c>
    </row>
    <row r="127" spans="1:20" x14ac:dyDescent="0.3">
      <c r="A127">
        <v>122</v>
      </c>
      <c r="E127" s="3" t="s">
        <v>2</v>
      </c>
      <c r="F127" s="9" t="str">
        <f>VLOOKUP(Tableau2579[[#This Row],[PLACE QUIMPER]],PointsClassement[],2,FALSE)</f>
        <v xml:space="preserve"> </v>
      </c>
      <c r="G127" s="5" t="s">
        <v>2</v>
      </c>
      <c r="H127" s="9" t="str">
        <f>VLOOKUP(Tableau2579[[#This Row],[PLACE RIEC]],PointsClassement[],2,FALSE)</f>
        <v xml:space="preserve"> </v>
      </c>
      <c r="I127" s="5" t="s">
        <v>2</v>
      </c>
      <c r="J127" s="9" t="str">
        <f>VLOOKUP(Tableau2579[[#This Row],[PLACE QUIMPERLE]],PointsClassement[],2,FALSE)</f>
        <v xml:space="preserve"> </v>
      </c>
      <c r="K127" s="5" t="s">
        <v>2</v>
      </c>
      <c r="L127" s="9" t="str">
        <f>VLOOKUP(Tableau2579[[#This Row],[PLACE ERGUE]],PointsClassement[],2,FALSE)</f>
        <v xml:space="preserve"> </v>
      </c>
      <c r="M127" s="5" t="s">
        <v>2</v>
      </c>
      <c r="N127" s="9" t="str">
        <f>VLOOKUP(Tableau2579[[#This Row],[PLACE TREGUNC]],PointsClassement[],2,FALSE)</f>
        <v xml:space="preserve"> </v>
      </c>
      <c r="O127" s="5" t="s">
        <v>2</v>
      </c>
      <c r="P127" s="9" t="str">
        <f>VLOOKUP(Tableau2579[[#This Row],[PLACE SCAER]],PointsClassement[],2,FALSE)</f>
        <v xml:space="preserve"> </v>
      </c>
      <c r="Q127" s="5" t="s">
        <v>2</v>
      </c>
      <c r="R127" s="9" t="str">
        <f>VLOOKUP(Tableau2579[[#This Row],[PLACE GOUEZEC]],PointsClassement[],2,FALSE)</f>
        <v xml:space="preserve"> </v>
      </c>
      <c r="S127" s="7"/>
      <c r="T127" s="8">
        <f t="shared" si="3"/>
        <v>0</v>
      </c>
    </row>
    <row r="128" spans="1:20" x14ac:dyDescent="0.3">
      <c r="A128">
        <v>123</v>
      </c>
      <c r="E128" s="3" t="s">
        <v>2</v>
      </c>
      <c r="F128" s="9" t="str">
        <f>VLOOKUP(Tableau2579[[#This Row],[PLACE QUIMPER]],PointsClassement[],2,FALSE)</f>
        <v xml:space="preserve"> </v>
      </c>
      <c r="G128" s="5" t="s">
        <v>2</v>
      </c>
      <c r="H128" s="9" t="str">
        <f>VLOOKUP(Tableau2579[[#This Row],[PLACE RIEC]],PointsClassement[],2,FALSE)</f>
        <v xml:space="preserve"> </v>
      </c>
      <c r="I128" s="5" t="s">
        <v>2</v>
      </c>
      <c r="J128" s="9" t="str">
        <f>VLOOKUP(Tableau2579[[#This Row],[PLACE QUIMPERLE]],PointsClassement[],2,FALSE)</f>
        <v xml:space="preserve"> </v>
      </c>
      <c r="K128" s="5" t="s">
        <v>2</v>
      </c>
      <c r="L128" s="9" t="str">
        <f>VLOOKUP(Tableau2579[[#This Row],[PLACE ERGUE]],PointsClassement[],2,FALSE)</f>
        <v xml:space="preserve"> </v>
      </c>
      <c r="M128" s="5" t="s">
        <v>2</v>
      </c>
      <c r="N128" s="9" t="str">
        <f>VLOOKUP(Tableau2579[[#This Row],[PLACE TREGUNC]],PointsClassement[],2,FALSE)</f>
        <v xml:space="preserve"> </v>
      </c>
      <c r="O128" s="5" t="s">
        <v>2</v>
      </c>
      <c r="P128" s="9" t="str">
        <f>VLOOKUP(Tableau2579[[#This Row],[PLACE SCAER]],PointsClassement[],2,FALSE)</f>
        <v xml:space="preserve"> </v>
      </c>
      <c r="Q128" s="5" t="s">
        <v>2</v>
      </c>
      <c r="R128" s="9" t="str">
        <f>VLOOKUP(Tableau2579[[#This Row],[PLACE GOUEZEC]],PointsClassement[],2,FALSE)</f>
        <v xml:space="preserve"> </v>
      </c>
      <c r="S128" s="7"/>
      <c r="T128" s="8">
        <f t="shared" si="3"/>
        <v>0</v>
      </c>
    </row>
    <row r="129" spans="1:20" x14ac:dyDescent="0.3">
      <c r="A129">
        <v>124</v>
      </c>
      <c r="E129" s="3" t="s">
        <v>2</v>
      </c>
      <c r="F129" s="9" t="str">
        <f>VLOOKUP(Tableau2579[[#This Row],[PLACE QUIMPER]],PointsClassement[],2,FALSE)</f>
        <v xml:space="preserve"> </v>
      </c>
      <c r="G129" s="5" t="s">
        <v>2</v>
      </c>
      <c r="H129" s="9" t="str">
        <f>VLOOKUP(Tableau2579[[#This Row],[PLACE RIEC]],PointsClassement[],2,FALSE)</f>
        <v xml:space="preserve"> </v>
      </c>
      <c r="I129" s="5" t="s">
        <v>2</v>
      </c>
      <c r="J129" s="9" t="str">
        <f>VLOOKUP(Tableau2579[[#This Row],[PLACE QUIMPERLE]],PointsClassement[],2,FALSE)</f>
        <v xml:space="preserve"> </v>
      </c>
      <c r="K129" s="5" t="s">
        <v>2</v>
      </c>
      <c r="L129" s="9" t="str">
        <f>VLOOKUP(Tableau2579[[#This Row],[PLACE ERGUE]],PointsClassement[],2,FALSE)</f>
        <v xml:space="preserve"> </v>
      </c>
      <c r="M129" s="5" t="s">
        <v>2</v>
      </c>
      <c r="N129" s="9" t="str">
        <f>VLOOKUP(Tableau2579[[#This Row],[PLACE TREGUNC]],PointsClassement[],2,FALSE)</f>
        <v xml:space="preserve"> </v>
      </c>
      <c r="O129" s="5" t="s">
        <v>2</v>
      </c>
      <c r="P129" s="9" t="str">
        <f>VLOOKUP(Tableau2579[[#This Row],[PLACE SCAER]],PointsClassement[],2,FALSE)</f>
        <v xml:space="preserve"> </v>
      </c>
      <c r="Q129" s="5" t="s">
        <v>2</v>
      </c>
      <c r="R129" s="9" t="str">
        <f>VLOOKUP(Tableau2579[[#This Row],[PLACE GOUEZEC]],PointsClassement[],2,FALSE)</f>
        <v xml:space="preserve"> </v>
      </c>
      <c r="S129" s="7"/>
      <c r="T129" s="8">
        <f t="shared" si="3"/>
        <v>0</v>
      </c>
    </row>
    <row r="130" spans="1:20" x14ac:dyDescent="0.3">
      <c r="A130">
        <v>125</v>
      </c>
      <c r="E130" s="3" t="s">
        <v>2</v>
      </c>
      <c r="F130" s="9" t="str">
        <f>VLOOKUP(Tableau2579[[#This Row],[PLACE QUIMPER]],PointsClassement[],2,FALSE)</f>
        <v xml:space="preserve"> </v>
      </c>
      <c r="G130" s="5" t="s">
        <v>2</v>
      </c>
      <c r="H130" s="9" t="str">
        <f>VLOOKUP(Tableau2579[[#This Row],[PLACE RIEC]],PointsClassement[],2,FALSE)</f>
        <v xml:space="preserve"> </v>
      </c>
      <c r="I130" s="5" t="s">
        <v>2</v>
      </c>
      <c r="J130" s="9" t="str">
        <f>VLOOKUP(Tableau2579[[#This Row],[PLACE QUIMPERLE]],PointsClassement[],2,FALSE)</f>
        <v xml:space="preserve"> </v>
      </c>
      <c r="K130" s="5" t="s">
        <v>2</v>
      </c>
      <c r="L130" s="9" t="str">
        <f>VLOOKUP(Tableau2579[[#This Row],[PLACE ERGUE]],PointsClassement[],2,FALSE)</f>
        <v xml:space="preserve"> </v>
      </c>
      <c r="M130" s="5" t="s">
        <v>2</v>
      </c>
      <c r="N130" s="9" t="str">
        <f>VLOOKUP(Tableau2579[[#This Row],[PLACE TREGUNC]],PointsClassement[],2,FALSE)</f>
        <v xml:space="preserve"> </v>
      </c>
      <c r="O130" s="5" t="s">
        <v>2</v>
      </c>
      <c r="P130" s="9" t="str">
        <f>VLOOKUP(Tableau2579[[#This Row],[PLACE SCAER]],PointsClassement[],2,FALSE)</f>
        <v xml:space="preserve"> </v>
      </c>
      <c r="Q130" s="5" t="s">
        <v>2</v>
      </c>
      <c r="R130" s="9" t="str">
        <f>VLOOKUP(Tableau2579[[#This Row],[PLACE GOUEZEC]],PointsClassement[],2,FALSE)</f>
        <v xml:space="preserve"> </v>
      </c>
      <c r="S130" s="7"/>
      <c r="T130" s="8">
        <f t="shared" si="3"/>
        <v>0</v>
      </c>
    </row>
    <row r="131" spans="1:20" x14ac:dyDescent="0.3">
      <c r="A131">
        <v>126</v>
      </c>
      <c r="E131" s="3" t="s">
        <v>2</v>
      </c>
      <c r="F131" s="9" t="str">
        <f>VLOOKUP(Tableau2579[[#This Row],[PLACE QUIMPER]],PointsClassement[],2,FALSE)</f>
        <v xml:space="preserve"> </v>
      </c>
      <c r="G131" s="5" t="s">
        <v>2</v>
      </c>
      <c r="H131" s="9" t="str">
        <f>VLOOKUP(Tableau2579[[#This Row],[PLACE RIEC]],PointsClassement[],2,FALSE)</f>
        <v xml:space="preserve"> </v>
      </c>
      <c r="I131" s="5" t="s">
        <v>2</v>
      </c>
      <c r="J131" s="9" t="str">
        <f>VLOOKUP(Tableau2579[[#This Row],[PLACE QUIMPERLE]],PointsClassement[],2,FALSE)</f>
        <v xml:space="preserve"> </v>
      </c>
      <c r="K131" s="5" t="s">
        <v>2</v>
      </c>
      <c r="L131" s="9" t="str">
        <f>VLOOKUP(Tableau2579[[#This Row],[PLACE ERGUE]],PointsClassement[],2,FALSE)</f>
        <v xml:space="preserve"> </v>
      </c>
      <c r="M131" s="5" t="s">
        <v>2</v>
      </c>
      <c r="N131" s="9" t="str">
        <f>VLOOKUP(Tableau2579[[#This Row],[PLACE TREGUNC]],PointsClassement[],2,FALSE)</f>
        <v xml:space="preserve"> </v>
      </c>
      <c r="O131" s="5" t="s">
        <v>2</v>
      </c>
      <c r="P131" s="9" t="str">
        <f>VLOOKUP(Tableau2579[[#This Row],[PLACE SCAER]],PointsClassement[],2,FALSE)</f>
        <v xml:space="preserve"> </v>
      </c>
      <c r="Q131" s="5" t="s">
        <v>2</v>
      </c>
      <c r="R131" s="9" t="str">
        <f>VLOOKUP(Tableau2579[[#This Row],[PLACE GOUEZEC]],PointsClassement[],2,FALSE)</f>
        <v xml:space="preserve"> </v>
      </c>
      <c r="S131" s="7"/>
      <c r="T131" s="8">
        <f t="shared" si="3"/>
        <v>0</v>
      </c>
    </row>
    <row r="132" spans="1:20" x14ac:dyDescent="0.3">
      <c r="A132">
        <v>127</v>
      </c>
      <c r="E132" s="3" t="s">
        <v>2</v>
      </c>
      <c r="F132" s="9" t="str">
        <f>VLOOKUP(Tableau2579[[#This Row],[PLACE QUIMPER]],PointsClassement[],2,FALSE)</f>
        <v xml:space="preserve"> </v>
      </c>
      <c r="G132" s="5" t="s">
        <v>2</v>
      </c>
      <c r="H132" s="9" t="str">
        <f>VLOOKUP(Tableau2579[[#This Row],[PLACE RIEC]],PointsClassement[],2,FALSE)</f>
        <v xml:space="preserve"> </v>
      </c>
      <c r="I132" s="5" t="s">
        <v>2</v>
      </c>
      <c r="J132" s="9" t="str">
        <f>VLOOKUP(Tableau2579[[#This Row],[PLACE QUIMPERLE]],PointsClassement[],2,FALSE)</f>
        <v xml:space="preserve"> </v>
      </c>
      <c r="K132" s="5" t="s">
        <v>2</v>
      </c>
      <c r="L132" s="9" t="str">
        <f>VLOOKUP(Tableau2579[[#This Row],[PLACE ERGUE]],PointsClassement[],2,FALSE)</f>
        <v xml:space="preserve"> </v>
      </c>
      <c r="M132" s="5" t="s">
        <v>2</v>
      </c>
      <c r="N132" s="9" t="str">
        <f>VLOOKUP(Tableau2579[[#This Row],[PLACE TREGUNC]],PointsClassement[],2,FALSE)</f>
        <v xml:space="preserve"> </v>
      </c>
      <c r="O132" s="5" t="s">
        <v>2</v>
      </c>
      <c r="P132" s="9" t="str">
        <f>VLOOKUP(Tableau2579[[#This Row],[PLACE SCAER]],PointsClassement[],2,FALSE)</f>
        <v xml:space="preserve"> </v>
      </c>
      <c r="Q132" s="5" t="s">
        <v>2</v>
      </c>
      <c r="R132" s="9" t="str">
        <f>VLOOKUP(Tableau2579[[#This Row],[PLACE GOUEZEC]],PointsClassement[],2,FALSE)</f>
        <v xml:space="preserve"> </v>
      </c>
      <c r="S132" s="7"/>
      <c r="T132" s="8">
        <f t="shared" si="3"/>
        <v>0</v>
      </c>
    </row>
    <row r="133" spans="1:20" x14ac:dyDescent="0.3">
      <c r="A133">
        <v>128</v>
      </c>
      <c r="E133" s="3" t="s">
        <v>2</v>
      </c>
      <c r="F133" s="9" t="str">
        <f>VLOOKUP(Tableau2579[[#This Row],[PLACE QUIMPER]],PointsClassement[],2,FALSE)</f>
        <v xml:space="preserve"> </v>
      </c>
      <c r="G133" s="5" t="s">
        <v>2</v>
      </c>
      <c r="H133" s="9" t="str">
        <f>VLOOKUP(Tableau2579[[#This Row],[PLACE RIEC]],PointsClassement[],2,FALSE)</f>
        <v xml:space="preserve"> </v>
      </c>
      <c r="I133" s="5" t="s">
        <v>2</v>
      </c>
      <c r="J133" s="9" t="str">
        <f>VLOOKUP(Tableau2579[[#This Row],[PLACE QUIMPERLE]],PointsClassement[],2,FALSE)</f>
        <v xml:space="preserve"> </v>
      </c>
      <c r="K133" s="5" t="s">
        <v>2</v>
      </c>
      <c r="L133" s="9" t="str">
        <f>VLOOKUP(Tableau2579[[#This Row],[PLACE ERGUE]],PointsClassement[],2,FALSE)</f>
        <v xml:space="preserve"> </v>
      </c>
      <c r="M133" s="5" t="s">
        <v>2</v>
      </c>
      <c r="N133" s="9" t="str">
        <f>VLOOKUP(Tableau2579[[#This Row],[PLACE TREGUNC]],PointsClassement[],2,FALSE)</f>
        <v xml:space="preserve"> </v>
      </c>
      <c r="O133" s="5" t="s">
        <v>2</v>
      </c>
      <c r="P133" s="9" t="str">
        <f>VLOOKUP(Tableau2579[[#This Row],[PLACE SCAER]],PointsClassement[],2,FALSE)</f>
        <v xml:space="preserve"> </v>
      </c>
      <c r="Q133" s="5" t="s">
        <v>2</v>
      </c>
      <c r="R133" s="9" t="str">
        <f>VLOOKUP(Tableau2579[[#This Row],[PLACE GOUEZEC]],PointsClassement[],2,FALSE)</f>
        <v xml:space="preserve"> </v>
      </c>
      <c r="S133" s="7"/>
      <c r="T133" s="8">
        <f t="shared" si="3"/>
        <v>0</v>
      </c>
    </row>
    <row r="134" spans="1:20" x14ac:dyDescent="0.3">
      <c r="A134">
        <v>129</v>
      </c>
      <c r="E134" s="3" t="s">
        <v>2</v>
      </c>
      <c r="F134" s="9" t="str">
        <f>VLOOKUP(Tableau2579[[#This Row],[PLACE QUIMPER]],PointsClassement[],2,FALSE)</f>
        <v xml:space="preserve"> </v>
      </c>
      <c r="G134" s="5" t="s">
        <v>2</v>
      </c>
      <c r="H134" s="9" t="str">
        <f>VLOOKUP(Tableau2579[[#This Row],[PLACE RIEC]],PointsClassement[],2,FALSE)</f>
        <v xml:space="preserve"> </v>
      </c>
      <c r="I134" s="5" t="s">
        <v>2</v>
      </c>
      <c r="J134" s="9" t="str">
        <f>VLOOKUP(Tableau2579[[#This Row],[PLACE QUIMPERLE]],PointsClassement[],2,FALSE)</f>
        <v xml:space="preserve"> </v>
      </c>
      <c r="K134" s="5" t="s">
        <v>2</v>
      </c>
      <c r="L134" s="9" t="str">
        <f>VLOOKUP(Tableau2579[[#This Row],[PLACE ERGUE]],PointsClassement[],2,FALSE)</f>
        <v xml:space="preserve"> </v>
      </c>
      <c r="M134" s="5" t="s">
        <v>2</v>
      </c>
      <c r="N134" s="9" t="str">
        <f>VLOOKUP(Tableau2579[[#This Row],[PLACE TREGUNC]],PointsClassement[],2,FALSE)</f>
        <v xml:space="preserve"> </v>
      </c>
      <c r="O134" s="5" t="s">
        <v>2</v>
      </c>
      <c r="P134" s="9" t="str">
        <f>VLOOKUP(Tableau2579[[#This Row],[PLACE SCAER]],PointsClassement[],2,FALSE)</f>
        <v xml:space="preserve"> </v>
      </c>
      <c r="Q134" s="5" t="s">
        <v>2</v>
      </c>
      <c r="R134" s="9" t="str">
        <f>VLOOKUP(Tableau2579[[#This Row],[PLACE GOUEZEC]],PointsClassement[],2,FALSE)</f>
        <v xml:space="preserve"> </v>
      </c>
      <c r="S134" s="7"/>
      <c r="T134" s="8">
        <f t="shared" ref="T134:T165" si="4">SUM(F134,H134,J134,L134,N134,P134,R134,S134)</f>
        <v>0</v>
      </c>
    </row>
    <row r="135" spans="1:20" x14ac:dyDescent="0.3">
      <c r="A135">
        <v>130</v>
      </c>
      <c r="E135" s="3" t="s">
        <v>2</v>
      </c>
      <c r="F135" s="9" t="str">
        <f>VLOOKUP(Tableau2579[[#This Row],[PLACE QUIMPER]],PointsClassement[],2,FALSE)</f>
        <v xml:space="preserve"> </v>
      </c>
      <c r="G135" s="5" t="s">
        <v>2</v>
      </c>
      <c r="H135" s="9" t="str">
        <f>VLOOKUP(Tableau2579[[#This Row],[PLACE RIEC]],PointsClassement[],2,FALSE)</f>
        <v xml:space="preserve"> </v>
      </c>
      <c r="I135" s="5" t="s">
        <v>2</v>
      </c>
      <c r="J135" s="9" t="str">
        <f>VLOOKUP(Tableau2579[[#This Row],[PLACE QUIMPERLE]],PointsClassement[],2,FALSE)</f>
        <v xml:space="preserve"> </v>
      </c>
      <c r="K135" s="5" t="s">
        <v>2</v>
      </c>
      <c r="L135" s="9" t="str">
        <f>VLOOKUP(Tableau2579[[#This Row],[PLACE ERGUE]],PointsClassement[],2,FALSE)</f>
        <v xml:space="preserve"> </v>
      </c>
      <c r="M135" s="5" t="s">
        <v>2</v>
      </c>
      <c r="N135" s="9" t="str">
        <f>VLOOKUP(Tableau2579[[#This Row],[PLACE TREGUNC]],PointsClassement[],2,FALSE)</f>
        <v xml:space="preserve"> </v>
      </c>
      <c r="O135" s="5" t="s">
        <v>2</v>
      </c>
      <c r="P135" s="9" t="str">
        <f>VLOOKUP(Tableau2579[[#This Row],[PLACE SCAER]],PointsClassement[],2,FALSE)</f>
        <v xml:space="preserve"> </v>
      </c>
      <c r="Q135" s="5" t="s">
        <v>2</v>
      </c>
      <c r="R135" s="9" t="str">
        <f>VLOOKUP(Tableau2579[[#This Row],[PLACE GOUEZEC]],PointsClassement[],2,FALSE)</f>
        <v xml:space="preserve"> </v>
      </c>
      <c r="S135" s="7"/>
      <c r="T135" s="8">
        <f t="shared" si="4"/>
        <v>0</v>
      </c>
    </row>
    <row r="136" spans="1:20" x14ac:dyDescent="0.3">
      <c r="A136">
        <v>131</v>
      </c>
      <c r="E136" s="3" t="s">
        <v>2</v>
      </c>
      <c r="F136" s="9" t="str">
        <f>VLOOKUP(Tableau2579[[#This Row],[PLACE QUIMPER]],PointsClassement[],2,FALSE)</f>
        <v xml:space="preserve"> </v>
      </c>
      <c r="G136" s="5" t="s">
        <v>2</v>
      </c>
      <c r="H136" s="9" t="str">
        <f>VLOOKUP(Tableau2579[[#This Row],[PLACE RIEC]],PointsClassement[],2,FALSE)</f>
        <v xml:space="preserve"> </v>
      </c>
      <c r="I136" s="5" t="s">
        <v>2</v>
      </c>
      <c r="J136" s="9" t="str">
        <f>VLOOKUP(Tableau2579[[#This Row],[PLACE QUIMPERLE]],PointsClassement[],2,FALSE)</f>
        <v xml:space="preserve"> </v>
      </c>
      <c r="K136" s="5" t="s">
        <v>2</v>
      </c>
      <c r="L136" s="9" t="str">
        <f>VLOOKUP(Tableau2579[[#This Row],[PLACE ERGUE]],PointsClassement[],2,FALSE)</f>
        <v xml:space="preserve"> </v>
      </c>
      <c r="M136" s="5" t="s">
        <v>2</v>
      </c>
      <c r="N136" s="9" t="str">
        <f>VLOOKUP(Tableau2579[[#This Row],[PLACE TREGUNC]],PointsClassement[],2,FALSE)</f>
        <v xml:space="preserve"> </v>
      </c>
      <c r="O136" s="5" t="s">
        <v>2</v>
      </c>
      <c r="P136" s="9" t="str">
        <f>VLOOKUP(Tableau2579[[#This Row],[PLACE SCAER]],PointsClassement[],2,FALSE)</f>
        <v xml:space="preserve"> </v>
      </c>
      <c r="Q136" s="5" t="s">
        <v>2</v>
      </c>
      <c r="R136" s="9" t="str">
        <f>VLOOKUP(Tableau2579[[#This Row],[PLACE GOUEZEC]],PointsClassement[],2,FALSE)</f>
        <v xml:space="preserve"> </v>
      </c>
      <c r="S136" s="7"/>
      <c r="T136" s="8">
        <f t="shared" si="4"/>
        <v>0</v>
      </c>
    </row>
    <row r="137" spans="1:20" x14ac:dyDescent="0.3">
      <c r="A137">
        <v>132</v>
      </c>
      <c r="E137" s="3" t="s">
        <v>2</v>
      </c>
      <c r="F137" s="9" t="str">
        <f>VLOOKUP(Tableau2579[[#This Row],[PLACE QUIMPER]],PointsClassement[],2,FALSE)</f>
        <v xml:space="preserve"> </v>
      </c>
      <c r="G137" s="5" t="s">
        <v>2</v>
      </c>
      <c r="H137" s="9" t="str">
        <f>VLOOKUP(Tableau2579[[#This Row],[PLACE RIEC]],PointsClassement[],2,FALSE)</f>
        <v xml:space="preserve"> </v>
      </c>
      <c r="I137" s="5" t="s">
        <v>2</v>
      </c>
      <c r="J137" s="9" t="str">
        <f>VLOOKUP(Tableau2579[[#This Row],[PLACE QUIMPERLE]],PointsClassement[],2,FALSE)</f>
        <v xml:space="preserve"> </v>
      </c>
      <c r="K137" s="5" t="s">
        <v>2</v>
      </c>
      <c r="L137" s="9" t="str">
        <f>VLOOKUP(Tableau2579[[#This Row],[PLACE ERGUE]],PointsClassement[],2,FALSE)</f>
        <v xml:space="preserve"> </v>
      </c>
      <c r="M137" s="5" t="s">
        <v>2</v>
      </c>
      <c r="N137" s="9" t="str">
        <f>VLOOKUP(Tableau2579[[#This Row],[PLACE TREGUNC]],PointsClassement[],2,FALSE)</f>
        <v xml:space="preserve"> </v>
      </c>
      <c r="O137" s="5" t="s">
        <v>2</v>
      </c>
      <c r="P137" s="9" t="str">
        <f>VLOOKUP(Tableau2579[[#This Row],[PLACE SCAER]],PointsClassement[],2,FALSE)</f>
        <v xml:space="preserve"> </v>
      </c>
      <c r="Q137" s="5" t="s">
        <v>2</v>
      </c>
      <c r="R137" s="9" t="str">
        <f>VLOOKUP(Tableau2579[[#This Row],[PLACE GOUEZEC]],PointsClassement[],2,FALSE)</f>
        <v xml:space="preserve"> </v>
      </c>
      <c r="S137" s="7"/>
      <c r="T137" s="8">
        <f t="shared" si="4"/>
        <v>0</v>
      </c>
    </row>
    <row r="138" spans="1:20" x14ac:dyDescent="0.3">
      <c r="A138">
        <v>133</v>
      </c>
      <c r="E138" s="3" t="s">
        <v>2</v>
      </c>
      <c r="F138" s="9" t="str">
        <f>VLOOKUP(Tableau2579[[#This Row],[PLACE QUIMPER]],PointsClassement[],2,FALSE)</f>
        <v xml:space="preserve"> </v>
      </c>
      <c r="G138" s="5" t="s">
        <v>2</v>
      </c>
      <c r="H138" s="9" t="str">
        <f>VLOOKUP(Tableau2579[[#This Row],[PLACE RIEC]],PointsClassement[],2,FALSE)</f>
        <v xml:space="preserve"> </v>
      </c>
      <c r="I138" s="5" t="s">
        <v>2</v>
      </c>
      <c r="J138" s="9" t="str">
        <f>VLOOKUP(Tableau2579[[#This Row],[PLACE QUIMPERLE]],PointsClassement[],2,FALSE)</f>
        <v xml:space="preserve"> </v>
      </c>
      <c r="K138" s="5" t="s">
        <v>2</v>
      </c>
      <c r="L138" s="9" t="str">
        <f>VLOOKUP(Tableau2579[[#This Row],[PLACE ERGUE]],PointsClassement[],2,FALSE)</f>
        <v xml:space="preserve"> </v>
      </c>
      <c r="M138" s="5" t="s">
        <v>2</v>
      </c>
      <c r="N138" s="9" t="str">
        <f>VLOOKUP(Tableau2579[[#This Row],[PLACE TREGUNC]],PointsClassement[],2,FALSE)</f>
        <v xml:space="preserve"> </v>
      </c>
      <c r="O138" s="5" t="s">
        <v>2</v>
      </c>
      <c r="P138" s="9" t="str">
        <f>VLOOKUP(Tableau2579[[#This Row],[PLACE SCAER]],PointsClassement[],2,FALSE)</f>
        <v xml:space="preserve"> </v>
      </c>
      <c r="Q138" s="5" t="s">
        <v>2</v>
      </c>
      <c r="R138" s="9" t="str">
        <f>VLOOKUP(Tableau2579[[#This Row],[PLACE GOUEZEC]],PointsClassement[],2,FALSE)</f>
        <v xml:space="preserve"> </v>
      </c>
      <c r="S138" s="7"/>
      <c r="T138" s="8">
        <f t="shared" si="4"/>
        <v>0</v>
      </c>
    </row>
    <row r="139" spans="1:20" x14ac:dyDescent="0.3">
      <c r="A139">
        <v>134</v>
      </c>
      <c r="E139" s="3" t="s">
        <v>2</v>
      </c>
      <c r="F139" s="9" t="str">
        <f>VLOOKUP(Tableau2579[[#This Row],[PLACE QUIMPER]],PointsClassement[],2,FALSE)</f>
        <v xml:space="preserve"> </v>
      </c>
      <c r="G139" s="5" t="s">
        <v>2</v>
      </c>
      <c r="H139" s="9" t="str">
        <f>VLOOKUP(Tableau2579[[#This Row],[PLACE RIEC]],PointsClassement[],2,FALSE)</f>
        <v xml:space="preserve"> </v>
      </c>
      <c r="I139" s="5" t="s">
        <v>2</v>
      </c>
      <c r="J139" s="9" t="str">
        <f>VLOOKUP(Tableau2579[[#This Row],[PLACE QUIMPERLE]],PointsClassement[],2,FALSE)</f>
        <v xml:space="preserve"> </v>
      </c>
      <c r="K139" s="5" t="s">
        <v>2</v>
      </c>
      <c r="L139" s="9" t="str">
        <f>VLOOKUP(Tableau2579[[#This Row],[PLACE ERGUE]],PointsClassement[],2,FALSE)</f>
        <v xml:space="preserve"> </v>
      </c>
      <c r="M139" s="5" t="s">
        <v>2</v>
      </c>
      <c r="N139" s="9" t="str">
        <f>VLOOKUP(Tableau2579[[#This Row],[PLACE TREGUNC]],PointsClassement[],2,FALSE)</f>
        <v xml:space="preserve"> </v>
      </c>
      <c r="O139" s="5" t="s">
        <v>2</v>
      </c>
      <c r="P139" s="9" t="str">
        <f>VLOOKUP(Tableau2579[[#This Row],[PLACE SCAER]],PointsClassement[],2,FALSE)</f>
        <v xml:space="preserve"> </v>
      </c>
      <c r="Q139" s="5" t="s">
        <v>2</v>
      </c>
      <c r="R139" s="9" t="str">
        <f>VLOOKUP(Tableau2579[[#This Row],[PLACE GOUEZEC]],PointsClassement[],2,FALSE)</f>
        <v xml:space="preserve"> </v>
      </c>
      <c r="S139" s="7"/>
      <c r="T139" s="8">
        <f t="shared" si="4"/>
        <v>0</v>
      </c>
    </row>
    <row r="140" spans="1:20" x14ac:dyDescent="0.3">
      <c r="A140">
        <v>135</v>
      </c>
      <c r="E140" s="3" t="s">
        <v>2</v>
      </c>
      <c r="F140" s="9" t="str">
        <f>VLOOKUP(Tableau2579[[#This Row],[PLACE QUIMPER]],PointsClassement[],2,FALSE)</f>
        <v xml:space="preserve"> </v>
      </c>
      <c r="G140" s="5" t="s">
        <v>2</v>
      </c>
      <c r="H140" s="9" t="str">
        <f>VLOOKUP(Tableau2579[[#This Row],[PLACE RIEC]],PointsClassement[],2,FALSE)</f>
        <v xml:space="preserve"> </v>
      </c>
      <c r="I140" s="5" t="s">
        <v>2</v>
      </c>
      <c r="J140" s="9" t="str">
        <f>VLOOKUP(Tableau2579[[#This Row],[PLACE QUIMPERLE]],PointsClassement[],2,FALSE)</f>
        <v xml:space="preserve"> </v>
      </c>
      <c r="K140" s="5" t="s">
        <v>2</v>
      </c>
      <c r="L140" s="9" t="str">
        <f>VLOOKUP(Tableau2579[[#This Row],[PLACE ERGUE]],PointsClassement[],2,FALSE)</f>
        <v xml:space="preserve"> </v>
      </c>
      <c r="M140" s="5" t="s">
        <v>2</v>
      </c>
      <c r="N140" s="9" t="str">
        <f>VLOOKUP(Tableau2579[[#This Row],[PLACE TREGUNC]],PointsClassement[],2,FALSE)</f>
        <v xml:space="preserve"> </v>
      </c>
      <c r="O140" s="5" t="s">
        <v>2</v>
      </c>
      <c r="P140" s="9" t="str">
        <f>VLOOKUP(Tableau2579[[#This Row],[PLACE SCAER]],PointsClassement[],2,FALSE)</f>
        <v xml:space="preserve"> </v>
      </c>
      <c r="Q140" s="5" t="s">
        <v>2</v>
      </c>
      <c r="R140" s="9" t="str">
        <f>VLOOKUP(Tableau2579[[#This Row],[PLACE GOUEZEC]],PointsClassement[],2,FALSE)</f>
        <v xml:space="preserve"> </v>
      </c>
      <c r="S140" s="7"/>
      <c r="T140" s="8">
        <f t="shared" si="4"/>
        <v>0</v>
      </c>
    </row>
    <row r="141" spans="1:20" x14ac:dyDescent="0.3">
      <c r="A141">
        <v>136</v>
      </c>
      <c r="E141" s="3" t="s">
        <v>2</v>
      </c>
      <c r="F141" s="9" t="str">
        <f>VLOOKUP(Tableau2579[[#This Row],[PLACE QUIMPER]],PointsClassement[],2,FALSE)</f>
        <v xml:space="preserve"> </v>
      </c>
      <c r="G141" s="5" t="s">
        <v>2</v>
      </c>
      <c r="H141" s="9" t="str">
        <f>VLOOKUP(Tableau2579[[#This Row],[PLACE RIEC]],PointsClassement[],2,FALSE)</f>
        <v xml:space="preserve"> </v>
      </c>
      <c r="I141" s="5" t="s">
        <v>2</v>
      </c>
      <c r="J141" s="9" t="str">
        <f>VLOOKUP(Tableau2579[[#This Row],[PLACE QUIMPERLE]],PointsClassement[],2,FALSE)</f>
        <v xml:space="preserve"> </v>
      </c>
      <c r="K141" s="5" t="s">
        <v>2</v>
      </c>
      <c r="L141" s="9" t="str">
        <f>VLOOKUP(Tableau2579[[#This Row],[PLACE ERGUE]],PointsClassement[],2,FALSE)</f>
        <v xml:space="preserve"> </v>
      </c>
      <c r="M141" s="5" t="s">
        <v>2</v>
      </c>
      <c r="N141" s="9" t="str">
        <f>VLOOKUP(Tableau2579[[#This Row],[PLACE TREGUNC]],PointsClassement[],2,FALSE)</f>
        <v xml:space="preserve"> </v>
      </c>
      <c r="O141" s="5" t="s">
        <v>2</v>
      </c>
      <c r="P141" s="9" t="str">
        <f>VLOOKUP(Tableau2579[[#This Row],[PLACE SCAER]],PointsClassement[],2,FALSE)</f>
        <v xml:space="preserve"> </v>
      </c>
      <c r="Q141" s="5" t="s">
        <v>2</v>
      </c>
      <c r="R141" s="9" t="str">
        <f>VLOOKUP(Tableau2579[[#This Row],[PLACE GOUEZEC]],PointsClassement[],2,FALSE)</f>
        <v xml:space="preserve"> </v>
      </c>
      <c r="S141" s="7"/>
      <c r="T141" s="8">
        <f t="shared" si="4"/>
        <v>0</v>
      </c>
    </row>
    <row r="142" spans="1:20" x14ac:dyDescent="0.3">
      <c r="A142">
        <v>137</v>
      </c>
      <c r="E142" s="3" t="s">
        <v>2</v>
      </c>
      <c r="F142" s="9" t="str">
        <f>VLOOKUP(Tableau2579[[#This Row],[PLACE QUIMPER]],PointsClassement[],2,FALSE)</f>
        <v xml:space="preserve"> </v>
      </c>
      <c r="G142" s="5" t="s">
        <v>2</v>
      </c>
      <c r="H142" s="9" t="str">
        <f>VLOOKUP(Tableau2579[[#This Row],[PLACE RIEC]],PointsClassement[],2,FALSE)</f>
        <v xml:space="preserve"> </v>
      </c>
      <c r="I142" s="5" t="s">
        <v>2</v>
      </c>
      <c r="J142" s="9" t="str">
        <f>VLOOKUP(Tableau2579[[#This Row],[PLACE QUIMPERLE]],PointsClassement[],2,FALSE)</f>
        <v xml:space="preserve"> </v>
      </c>
      <c r="K142" s="5" t="s">
        <v>2</v>
      </c>
      <c r="L142" s="9" t="str">
        <f>VLOOKUP(Tableau2579[[#This Row],[PLACE ERGUE]],PointsClassement[],2,FALSE)</f>
        <v xml:space="preserve"> </v>
      </c>
      <c r="M142" s="5" t="s">
        <v>2</v>
      </c>
      <c r="N142" s="9" t="str">
        <f>VLOOKUP(Tableau2579[[#This Row],[PLACE TREGUNC]],PointsClassement[],2,FALSE)</f>
        <v xml:space="preserve"> </v>
      </c>
      <c r="O142" s="5" t="s">
        <v>2</v>
      </c>
      <c r="P142" s="9" t="str">
        <f>VLOOKUP(Tableau2579[[#This Row],[PLACE SCAER]],PointsClassement[],2,FALSE)</f>
        <v xml:space="preserve"> </v>
      </c>
      <c r="Q142" s="5" t="s">
        <v>2</v>
      </c>
      <c r="R142" s="9" t="str">
        <f>VLOOKUP(Tableau2579[[#This Row],[PLACE GOUEZEC]],PointsClassement[],2,FALSE)</f>
        <v xml:space="preserve"> </v>
      </c>
      <c r="S142" s="7"/>
      <c r="T142" s="8">
        <f t="shared" si="4"/>
        <v>0</v>
      </c>
    </row>
    <row r="143" spans="1:20" x14ac:dyDescent="0.3">
      <c r="A143">
        <v>138</v>
      </c>
      <c r="E143" s="3" t="s">
        <v>2</v>
      </c>
      <c r="F143" s="9" t="str">
        <f>VLOOKUP(Tableau2579[[#This Row],[PLACE QUIMPER]],PointsClassement[],2,FALSE)</f>
        <v xml:space="preserve"> </v>
      </c>
      <c r="G143" s="5" t="s">
        <v>2</v>
      </c>
      <c r="H143" s="9" t="str">
        <f>VLOOKUP(Tableau2579[[#This Row],[PLACE RIEC]],PointsClassement[],2,FALSE)</f>
        <v xml:space="preserve"> </v>
      </c>
      <c r="I143" s="5" t="s">
        <v>2</v>
      </c>
      <c r="J143" s="9" t="str">
        <f>VLOOKUP(Tableau2579[[#This Row],[PLACE QUIMPERLE]],PointsClassement[],2,FALSE)</f>
        <v xml:space="preserve"> </v>
      </c>
      <c r="K143" s="5" t="s">
        <v>2</v>
      </c>
      <c r="L143" s="9" t="str">
        <f>VLOOKUP(Tableau2579[[#This Row],[PLACE ERGUE]],PointsClassement[],2,FALSE)</f>
        <v xml:space="preserve"> </v>
      </c>
      <c r="M143" s="5" t="s">
        <v>2</v>
      </c>
      <c r="N143" s="9" t="str">
        <f>VLOOKUP(Tableau2579[[#This Row],[PLACE TREGUNC]],PointsClassement[],2,FALSE)</f>
        <v xml:space="preserve"> </v>
      </c>
      <c r="O143" s="5" t="s">
        <v>2</v>
      </c>
      <c r="P143" s="9" t="str">
        <f>VLOOKUP(Tableau2579[[#This Row],[PLACE SCAER]],PointsClassement[],2,FALSE)</f>
        <v xml:space="preserve"> </v>
      </c>
      <c r="Q143" s="5" t="s">
        <v>2</v>
      </c>
      <c r="R143" s="9" t="str">
        <f>VLOOKUP(Tableau2579[[#This Row],[PLACE GOUEZEC]],PointsClassement[],2,FALSE)</f>
        <v xml:space="preserve"> </v>
      </c>
      <c r="S143" s="7"/>
      <c r="T143" s="8">
        <f t="shared" si="4"/>
        <v>0</v>
      </c>
    </row>
    <row r="144" spans="1:20" x14ac:dyDescent="0.3">
      <c r="A144">
        <v>139</v>
      </c>
      <c r="E144" s="3" t="s">
        <v>2</v>
      </c>
      <c r="F144" s="9" t="str">
        <f>VLOOKUP(Tableau2579[[#This Row],[PLACE QUIMPER]],PointsClassement[],2,FALSE)</f>
        <v xml:space="preserve"> </v>
      </c>
      <c r="G144" s="5" t="s">
        <v>2</v>
      </c>
      <c r="H144" s="9" t="str">
        <f>VLOOKUP(Tableau2579[[#This Row],[PLACE RIEC]],PointsClassement[],2,FALSE)</f>
        <v xml:space="preserve"> </v>
      </c>
      <c r="I144" s="5" t="s">
        <v>2</v>
      </c>
      <c r="J144" s="9" t="str">
        <f>VLOOKUP(Tableau2579[[#This Row],[PLACE QUIMPERLE]],PointsClassement[],2,FALSE)</f>
        <v xml:space="preserve"> </v>
      </c>
      <c r="K144" s="5" t="s">
        <v>2</v>
      </c>
      <c r="L144" s="9" t="str">
        <f>VLOOKUP(Tableau2579[[#This Row],[PLACE ERGUE]],PointsClassement[],2,FALSE)</f>
        <v xml:space="preserve"> </v>
      </c>
      <c r="M144" s="5" t="s">
        <v>2</v>
      </c>
      <c r="N144" s="9" t="str">
        <f>VLOOKUP(Tableau2579[[#This Row],[PLACE TREGUNC]],PointsClassement[],2,FALSE)</f>
        <v xml:space="preserve"> </v>
      </c>
      <c r="O144" s="5" t="s">
        <v>2</v>
      </c>
      <c r="P144" s="9" t="str">
        <f>VLOOKUP(Tableau2579[[#This Row],[PLACE SCAER]],PointsClassement[],2,FALSE)</f>
        <v xml:space="preserve"> </v>
      </c>
      <c r="Q144" s="5" t="s">
        <v>2</v>
      </c>
      <c r="R144" s="9" t="str">
        <f>VLOOKUP(Tableau2579[[#This Row],[PLACE GOUEZEC]],PointsClassement[],2,FALSE)</f>
        <v xml:space="preserve"> </v>
      </c>
      <c r="S144" s="7"/>
      <c r="T144" s="8">
        <f t="shared" si="4"/>
        <v>0</v>
      </c>
    </row>
    <row r="145" spans="1:20" x14ac:dyDescent="0.3">
      <c r="A145">
        <v>140</v>
      </c>
      <c r="E145" s="3" t="s">
        <v>2</v>
      </c>
      <c r="F145" s="9" t="str">
        <f>VLOOKUP(Tableau2579[[#This Row],[PLACE QUIMPER]],PointsClassement[],2,FALSE)</f>
        <v xml:space="preserve"> </v>
      </c>
      <c r="G145" s="5" t="s">
        <v>2</v>
      </c>
      <c r="H145" s="9" t="str">
        <f>VLOOKUP(Tableau2579[[#This Row],[PLACE RIEC]],PointsClassement[],2,FALSE)</f>
        <v xml:space="preserve"> </v>
      </c>
      <c r="I145" s="5" t="s">
        <v>2</v>
      </c>
      <c r="J145" s="9" t="str">
        <f>VLOOKUP(Tableau2579[[#This Row],[PLACE QUIMPERLE]],PointsClassement[],2,FALSE)</f>
        <v xml:space="preserve"> </v>
      </c>
      <c r="K145" s="5" t="s">
        <v>2</v>
      </c>
      <c r="L145" s="9" t="str">
        <f>VLOOKUP(Tableau2579[[#This Row],[PLACE ERGUE]],PointsClassement[],2,FALSE)</f>
        <v xml:space="preserve"> </v>
      </c>
      <c r="M145" s="5" t="s">
        <v>2</v>
      </c>
      <c r="N145" s="9" t="str">
        <f>VLOOKUP(Tableau2579[[#This Row],[PLACE TREGUNC]],PointsClassement[],2,FALSE)</f>
        <v xml:space="preserve"> </v>
      </c>
      <c r="O145" s="5" t="s">
        <v>2</v>
      </c>
      <c r="P145" s="9" t="str">
        <f>VLOOKUP(Tableau2579[[#This Row],[PLACE SCAER]],PointsClassement[],2,FALSE)</f>
        <v xml:space="preserve"> </v>
      </c>
      <c r="Q145" s="5" t="s">
        <v>2</v>
      </c>
      <c r="R145" s="9" t="str">
        <f>VLOOKUP(Tableau2579[[#This Row],[PLACE GOUEZEC]],PointsClassement[],2,FALSE)</f>
        <v xml:space="preserve"> </v>
      </c>
      <c r="S145" s="7"/>
      <c r="T145" s="8">
        <f t="shared" si="4"/>
        <v>0</v>
      </c>
    </row>
    <row r="146" spans="1:20" x14ac:dyDescent="0.3">
      <c r="A146">
        <v>141</v>
      </c>
      <c r="E146" s="3" t="s">
        <v>2</v>
      </c>
      <c r="F146" s="9" t="str">
        <f>VLOOKUP(Tableau2579[[#This Row],[PLACE QUIMPER]],PointsClassement[],2,FALSE)</f>
        <v xml:space="preserve"> </v>
      </c>
      <c r="G146" s="5" t="s">
        <v>2</v>
      </c>
      <c r="H146" s="9" t="str">
        <f>VLOOKUP(Tableau2579[[#This Row],[PLACE RIEC]],PointsClassement[],2,FALSE)</f>
        <v xml:space="preserve"> </v>
      </c>
      <c r="I146" s="5" t="s">
        <v>2</v>
      </c>
      <c r="J146" s="9" t="str">
        <f>VLOOKUP(Tableau2579[[#This Row],[PLACE QUIMPERLE]],PointsClassement[],2,FALSE)</f>
        <v xml:space="preserve"> </v>
      </c>
      <c r="K146" s="5" t="s">
        <v>2</v>
      </c>
      <c r="L146" s="9" t="str">
        <f>VLOOKUP(Tableau2579[[#This Row],[PLACE ERGUE]],PointsClassement[],2,FALSE)</f>
        <v xml:space="preserve"> </v>
      </c>
      <c r="M146" s="5" t="s">
        <v>2</v>
      </c>
      <c r="N146" s="9" t="str">
        <f>VLOOKUP(Tableau2579[[#This Row],[PLACE TREGUNC]],PointsClassement[],2,FALSE)</f>
        <v xml:space="preserve"> </v>
      </c>
      <c r="O146" s="5" t="s">
        <v>2</v>
      </c>
      <c r="P146" s="9" t="str">
        <f>VLOOKUP(Tableau2579[[#This Row],[PLACE SCAER]],PointsClassement[],2,FALSE)</f>
        <v xml:space="preserve"> </v>
      </c>
      <c r="Q146" s="5" t="s">
        <v>2</v>
      </c>
      <c r="R146" s="9" t="str">
        <f>VLOOKUP(Tableau2579[[#This Row],[PLACE GOUEZEC]],PointsClassement[],2,FALSE)</f>
        <v xml:space="preserve"> </v>
      </c>
      <c r="S146" s="7"/>
      <c r="T146" s="8">
        <f t="shared" si="4"/>
        <v>0</v>
      </c>
    </row>
    <row r="147" spans="1:20" x14ac:dyDescent="0.3">
      <c r="A147">
        <v>142</v>
      </c>
      <c r="E147" s="3" t="s">
        <v>2</v>
      </c>
      <c r="F147" s="9" t="str">
        <f>VLOOKUP(Tableau2579[[#This Row],[PLACE QUIMPER]],PointsClassement[],2,FALSE)</f>
        <v xml:space="preserve"> </v>
      </c>
      <c r="G147" s="5" t="s">
        <v>2</v>
      </c>
      <c r="H147" s="9" t="str">
        <f>VLOOKUP(Tableau2579[[#This Row],[PLACE RIEC]],PointsClassement[],2,FALSE)</f>
        <v xml:space="preserve"> </v>
      </c>
      <c r="I147" s="5" t="s">
        <v>2</v>
      </c>
      <c r="J147" s="9" t="str">
        <f>VLOOKUP(Tableau2579[[#This Row],[PLACE QUIMPERLE]],PointsClassement[],2,FALSE)</f>
        <v xml:space="preserve"> </v>
      </c>
      <c r="K147" s="5" t="s">
        <v>2</v>
      </c>
      <c r="L147" s="9" t="str">
        <f>VLOOKUP(Tableau2579[[#This Row],[PLACE ERGUE]],PointsClassement[],2,FALSE)</f>
        <v xml:space="preserve"> </v>
      </c>
      <c r="M147" s="5" t="s">
        <v>2</v>
      </c>
      <c r="N147" s="9" t="str">
        <f>VLOOKUP(Tableau2579[[#This Row],[PLACE TREGUNC]],PointsClassement[],2,FALSE)</f>
        <v xml:space="preserve"> </v>
      </c>
      <c r="O147" s="5" t="s">
        <v>2</v>
      </c>
      <c r="P147" s="9" t="str">
        <f>VLOOKUP(Tableau2579[[#This Row],[PLACE SCAER]],PointsClassement[],2,FALSE)</f>
        <v xml:space="preserve"> </v>
      </c>
      <c r="Q147" s="5" t="s">
        <v>2</v>
      </c>
      <c r="R147" s="9" t="str">
        <f>VLOOKUP(Tableau2579[[#This Row],[PLACE GOUEZEC]],PointsClassement[],2,FALSE)</f>
        <v xml:space="preserve"> </v>
      </c>
      <c r="S147" s="7"/>
      <c r="T147" s="8">
        <f t="shared" si="4"/>
        <v>0</v>
      </c>
    </row>
    <row r="148" spans="1:20" x14ac:dyDescent="0.3">
      <c r="A148">
        <v>143</v>
      </c>
      <c r="E148" s="3" t="s">
        <v>2</v>
      </c>
      <c r="F148" s="9" t="str">
        <f>VLOOKUP(Tableau2579[[#This Row],[PLACE QUIMPER]],PointsClassement[],2,FALSE)</f>
        <v xml:space="preserve"> </v>
      </c>
      <c r="G148" s="5" t="s">
        <v>2</v>
      </c>
      <c r="H148" s="9" t="str">
        <f>VLOOKUP(Tableau2579[[#This Row],[PLACE RIEC]],PointsClassement[],2,FALSE)</f>
        <v xml:space="preserve"> </v>
      </c>
      <c r="I148" s="5" t="s">
        <v>2</v>
      </c>
      <c r="J148" s="9" t="str">
        <f>VLOOKUP(Tableau2579[[#This Row],[PLACE QUIMPERLE]],PointsClassement[],2,FALSE)</f>
        <v xml:space="preserve"> </v>
      </c>
      <c r="K148" s="5" t="s">
        <v>2</v>
      </c>
      <c r="L148" s="9" t="str">
        <f>VLOOKUP(Tableau2579[[#This Row],[PLACE ERGUE]],PointsClassement[],2,FALSE)</f>
        <v xml:space="preserve"> </v>
      </c>
      <c r="M148" s="5" t="s">
        <v>2</v>
      </c>
      <c r="N148" s="9" t="str">
        <f>VLOOKUP(Tableau2579[[#This Row],[PLACE TREGUNC]],PointsClassement[],2,FALSE)</f>
        <v xml:space="preserve"> </v>
      </c>
      <c r="O148" s="5" t="s">
        <v>2</v>
      </c>
      <c r="P148" s="9" t="str">
        <f>VLOOKUP(Tableau2579[[#This Row],[PLACE SCAER]],PointsClassement[],2,FALSE)</f>
        <v xml:space="preserve"> </v>
      </c>
      <c r="Q148" s="5" t="s">
        <v>2</v>
      </c>
      <c r="R148" s="9" t="str">
        <f>VLOOKUP(Tableau2579[[#This Row],[PLACE GOUEZEC]],PointsClassement[],2,FALSE)</f>
        <v xml:space="preserve"> </v>
      </c>
      <c r="S148" s="7"/>
      <c r="T148" s="8">
        <f t="shared" si="4"/>
        <v>0</v>
      </c>
    </row>
    <row r="149" spans="1:20" x14ac:dyDescent="0.3">
      <c r="A149">
        <v>144</v>
      </c>
      <c r="E149" s="3" t="s">
        <v>2</v>
      </c>
      <c r="F149" s="9" t="str">
        <f>VLOOKUP(Tableau2579[[#This Row],[PLACE QUIMPER]],PointsClassement[],2,FALSE)</f>
        <v xml:space="preserve"> </v>
      </c>
      <c r="G149" s="5" t="s">
        <v>2</v>
      </c>
      <c r="H149" s="9" t="str">
        <f>VLOOKUP(Tableau2579[[#This Row],[PLACE RIEC]],PointsClassement[],2,FALSE)</f>
        <v xml:space="preserve"> </v>
      </c>
      <c r="I149" s="5" t="s">
        <v>2</v>
      </c>
      <c r="J149" s="9" t="str">
        <f>VLOOKUP(Tableau2579[[#This Row],[PLACE QUIMPERLE]],PointsClassement[],2,FALSE)</f>
        <v xml:space="preserve"> </v>
      </c>
      <c r="K149" s="5" t="s">
        <v>2</v>
      </c>
      <c r="L149" s="9" t="str">
        <f>VLOOKUP(Tableau2579[[#This Row],[PLACE ERGUE]],PointsClassement[],2,FALSE)</f>
        <v xml:space="preserve"> </v>
      </c>
      <c r="M149" s="5" t="s">
        <v>2</v>
      </c>
      <c r="N149" s="9" t="str">
        <f>VLOOKUP(Tableau2579[[#This Row],[PLACE TREGUNC]],PointsClassement[],2,FALSE)</f>
        <v xml:space="preserve"> </v>
      </c>
      <c r="O149" s="5" t="s">
        <v>2</v>
      </c>
      <c r="P149" s="9" t="str">
        <f>VLOOKUP(Tableau2579[[#This Row],[PLACE SCAER]],PointsClassement[],2,FALSE)</f>
        <v xml:space="preserve"> </v>
      </c>
      <c r="Q149" s="5" t="s">
        <v>2</v>
      </c>
      <c r="R149" s="9" t="str">
        <f>VLOOKUP(Tableau2579[[#This Row],[PLACE GOUEZEC]],PointsClassement[],2,FALSE)</f>
        <v xml:space="preserve"> </v>
      </c>
      <c r="S149" s="7"/>
      <c r="T149" s="8">
        <f t="shared" si="4"/>
        <v>0</v>
      </c>
    </row>
    <row r="150" spans="1:20" x14ac:dyDescent="0.3">
      <c r="A150">
        <v>145</v>
      </c>
      <c r="E150" s="3" t="s">
        <v>2</v>
      </c>
      <c r="F150" s="9" t="str">
        <f>VLOOKUP(Tableau2579[[#This Row],[PLACE QUIMPER]],PointsClassement[],2,FALSE)</f>
        <v xml:space="preserve"> </v>
      </c>
      <c r="G150" s="5" t="s">
        <v>2</v>
      </c>
      <c r="H150" s="9" t="str">
        <f>VLOOKUP(Tableau2579[[#This Row],[PLACE RIEC]],PointsClassement[],2,FALSE)</f>
        <v xml:space="preserve"> </v>
      </c>
      <c r="I150" s="5" t="s">
        <v>2</v>
      </c>
      <c r="J150" s="9" t="str">
        <f>VLOOKUP(Tableau2579[[#This Row],[PLACE QUIMPERLE]],PointsClassement[],2,FALSE)</f>
        <v xml:space="preserve"> </v>
      </c>
      <c r="K150" s="5" t="s">
        <v>2</v>
      </c>
      <c r="L150" s="9" t="str">
        <f>VLOOKUP(Tableau2579[[#This Row],[PLACE ERGUE]],PointsClassement[],2,FALSE)</f>
        <v xml:space="preserve"> </v>
      </c>
      <c r="M150" s="5" t="s">
        <v>2</v>
      </c>
      <c r="N150" s="9" t="str">
        <f>VLOOKUP(Tableau2579[[#This Row],[PLACE TREGUNC]],PointsClassement[],2,FALSE)</f>
        <v xml:space="preserve"> </v>
      </c>
      <c r="O150" s="5" t="s">
        <v>2</v>
      </c>
      <c r="P150" s="9" t="str">
        <f>VLOOKUP(Tableau2579[[#This Row],[PLACE SCAER]],PointsClassement[],2,FALSE)</f>
        <v xml:space="preserve"> </v>
      </c>
      <c r="Q150" s="5" t="s">
        <v>2</v>
      </c>
      <c r="R150" s="9" t="str">
        <f>VLOOKUP(Tableau2579[[#This Row],[PLACE GOUEZEC]],PointsClassement[],2,FALSE)</f>
        <v xml:space="preserve"> </v>
      </c>
      <c r="S150" s="7"/>
      <c r="T150" s="8">
        <f t="shared" si="4"/>
        <v>0</v>
      </c>
    </row>
    <row r="151" spans="1:20" x14ac:dyDescent="0.3">
      <c r="A151">
        <v>146</v>
      </c>
      <c r="E151" s="3" t="s">
        <v>2</v>
      </c>
      <c r="F151" s="9" t="str">
        <f>VLOOKUP(Tableau2579[[#This Row],[PLACE QUIMPER]],PointsClassement[],2,FALSE)</f>
        <v xml:space="preserve"> </v>
      </c>
      <c r="G151" s="5" t="s">
        <v>2</v>
      </c>
      <c r="H151" s="9" t="str">
        <f>VLOOKUP(Tableau2579[[#This Row],[PLACE RIEC]],PointsClassement[],2,FALSE)</f>
        <v xml:space="preserve"> </v>
      </c>
      <c r="I151" s="5" t="s">
        <v>2</v>
      </c>
      <c r="J151" s="9" t="str">
        <f>VLOOKUP(Tableau2579[[#This Row],[PLACE QUIMPERLE]],PointsClassement[],2,FALSE)</f>
        <v xml:space="preserve"> </v>
      </c>
      <c r="K151" s="5" t="s">
        <v>2</v>
      </c>
      <c r="L151" s="9" t="str">
        <f>VLOOKUP(Tableau2579[[#This Row],[PLACE ERGUE]],PointsClassement[],2,FALSE)</f>
        <v xml:space="preserve"> </v>
      </c>
      <c r="M151" s="5" t="s">
        <v>2</v>
      </c>
      <c r="N151" s="9" t="str">
        <f>VLOOKUP(Tableau2579[[#This Row],[PLACE TREGUNC]],PointsClassement[],2,FALSE)</f>
        <v xml:space="preserve"> </v>
      </c>
      <c r="O151" s="5" t="s">
        <v>2</v>
      </c>
      <c r="P151" s="9" t="str">
        <f>VLOOKUP(Tableau2579[[#This Row],[PLACE SCAER]],PointsClassement[],2,FALSE)</f>
        <v xml:space="preserve"> </v>
      </c>
      <c r="Q151" s="5" t="s">
        <v>2</v>
      </c>
      <c r="R151" s="9" t="str">
        <f>VLOOKUP(Tableau2579[[#This Row],[PLACE GOUEZEC]],PointsClassement[],2,FALSE)</f>
        <v xml:space="preserve"> </v>
      </c>
      <c r="S151" s="7"/>
      <c r="T151" s="8">
        <f t="shared" si="4"/>
        <v>0</v>
      </c>
    </row>
    <row r="152" spans="1:20" x14ac:dyDescent="0.3">
      <c r="A152">
        <v>147</v>
      </c>
      <c r="E152" s="3" t="s">
        <v>2</v>
      </c>
      <c r="F152" s="9" t="str">
        <f>VLOOKUP(Tableau2579[[#This Row],[PLACE QUIMPER]],PointsClassement[],2,FALSE)</f>
        <v xml:space="preserve"> </v>
      </c>
      <c r="G152" s="5" t="s">
        <v>2</v>
      </c>
      <c r="H152" s="9" t="str">
        <f>VLOOKUP(Tableau2579[[#This Row],[PLACE RIEC]],PointsClassement[],2,FALSE)</f>
        <v xml:space="preserve"> </v>
      </c>
      <c r="I152" s="5" t="s">
        <v>2</v>
      </c>
      <c r="J152" s="9" t="str">
        <f>VLOOKUP(Tableau2579[[#This Row],[PLACE QUIMPERLE]],PointsClassement[],2,FALSE)</f>
        <v xml:space="preserve"> </v>
      </c>
      <c r="K152" s="5" t="s">
        <v>2</v>
      </c>
      <c r="L152" s="9" t="str">
        <f>VLOOKUP(Tableau2579[[#This Row],[PLACE ERGUE]],PointsClassement[],2,FALSE)</f>
        <v xml:space="preserve"> </v>
      </c>
      <c r="M152" s="5" t="s">
        <v>2</v>
      </c>
      <c r="N152" s="9" t="str">
        <f>VLOOKUP(Tableau2579[[#This Row],[PLACE TREGUNC]],PointsClassement[],2,FALSE)</f>
        <v xml:space="preserve"> </v>
      </c>
      <c r="O152" s="5" t="s">
        <v>2</v>
      </c>
      <c r="P152" s="9" t="str">
        <f>VLOOKUP(Tableau2579[[#This Row],[PLACE SCAER]],PointsClassement[],2,FALSE)</f>
        <v xml:space="preserve"> </v>
      </c>
      <c r="Q152" s="5" t="s">
        <v>2</v>
      </c>
      <c r="R152" s="9" t="str">
        <f>VLOOKUP(Tableau2579[[#This Row],[PLACE GOUEZEC]],PointsClassement[],2,FALSE)</f>
        <v xml:space="preserve"> </v>
      </c>
      <c r="S152" s="7"/>
      <c r="T152" s="8">
        <f t="shared" si="4"/>
        <v>0</v>
      </c>
    </row>
    <row r="153" spans="1:20" x14ac:dyDescent="0.3">
      <c r="A153">
        <v>148</v>
      </c>
      <c r="E153" s="3" t="s">
        <v>2</v>
      </c>
      <c r="F153" s="9" t="str">
        <f>VLOOKUP(Tableau2579[[#This Row],[PLACE QUIMPER]],PointsClassement[],2,FALSE)</f>
        <v xml:space="preserve"> </v>
      </c>
      <c r="G153" s="5" t="s">
        <v>2</v>
      </c>
      <c r="H153" s="9" t="str">
        <f>VLOOKUP(Tableau2579[[#This Row],[PLACE RIEC]],PointsClassement[],2,FALSE)</f>
        <v xml:space="preserve"> </v>
      </c>
      <c r="I153" s="5" t="s">
        <v>2</v>
      </c>
      <c r="J153" s="9" t="str">
        <f>VLOOKUP(Tableau2579[[#This Row],[PLACE QUIMPERLE]],PointsClassement[],2,FALSE)</f>
        <v xml:space="preserve"> </v>
      </c>
      <c r="K153" s="5" t="s">
        <v>2</v>
      </c>
      <c r="L153" s="9" t="str">
        <f>VLOOKUP(Tableau2579[[#This Row],[PLACE ERGUE]],PointsClassement[],2,FALSE)</f>
        <v xml:space="preserve"> </v>
      </c>
      <c r="M153" s="5" t="s">
        <v>2</v>
      </c>
      <c r="N153" s="9" t="str">
        <f>VLOOKUP(Tableau2579[[#This Row],[PLACE TREGUNC]],PointsClassement[],2,FALSE)</f>
        <v xml:space="preserve"> </v>
      </c>
      <c r="O153" s="5" t="s">
        <v>2</v>
      </c>
      <c r="P153" s="9" t="str">
        <f>VLOOKUP(Tableau2579[[#This Row],[PLACE SCAER]],PointsClassement[],2,FALSE)</f>
        <v xml:space="preserve"> </v>
      </c>
      <c r="Q153" s="5" t="s">
        <v>2</v>
      </c>
      <c r="R153" s="9" t="str">
        <f>VLOOKUP(Tableau2579[[#This Row],[PLACE GOUEZEC]],PointsClassement[],2,FALSE)</f>
        <v xml:space="preserve"> </v>
      </c>
      <c r="S153" s="7"/>
      <c r="T153" s="8">
        <f t="shared" si="4"/>
        <v>0</v>
      </c>
    </row>
    <row r="154" spans="1:20" x14ac:dyDescent="0.3">
      <c r="A154">
        <v>149</v>
      </c>
      <c r="E154" s="3" t="s">
        <v>2</v>
      </c>
      <c r="F154" s="9" t="str">
        <f>VLOOKUP(Tableau2579[[#This Row],[PLACE QUIMPER]],PointsClassement[],2,FALSE)</f>
        <v xml:space="preserve"> </v>
      </c>
      <c r="G154" s="5" t="s">
        <v>2</v>
      </c>
      <c r="H154" s="9" t="str">
        <f>VLOOKUP(Tableau2579[[#This Row],[PLACE RIEC]],PointsClassement[],2,FALSE)</f>
        <v xml:space="preserve"> </v>
      </c>
      <c r="I154" s="5" t="s">
        <v>2</v>
      </c>
      <c r="J154" s="9" t="str">
        <f>VLOOKUP(Tableau2579[[#This Row],[PLACE QUIMPERLE]],PointsClassement[],2,FALSE)</f>
        <v xml:space="preserve"> </v>
      </c>
      <c r="K154" s="5" t="s">
        <v>2</v>
      </c>
      <c r="L154" s="9" t="str">
        <f>VLOOKUP(Tableau2579[[#This Row],[PLACE ERGUE]],PointsClassement[],2,FALSE)</f>
        <v xml:space="preserve"> </v>
      </c>
      <c r="M154" s="5" t="s">
        <v>2</v>
      </c>
      <c r="N154" s="9" t="str">
        <f>VLOOKUP(Tableau2579[[#This Row],[PLACE TREGUNC]],PointsClassement[],2,FALSE)</f>
        <v xml:space="preserve"> </v>
      </c>
      <c r="O154" s="5" t="s">
        <v>2</v>
      </c>
      <c r="P154" s="9" t="str">
        <f>VLOOKUP(Tableau2579[[#This Row],[PLACE SCAER]],PointsClassement[],2,FALSE)</f>
        <v xml:space="preserve"> </v>
      </c>
      <c r="Q154" s="5" t="s">
        <v>2</v>
      </c>
      <c r="R154" s="9" t="str">
        <f>VLOOKUP(Tableau2579[[#This Row],[PLACE GOUEZEC]],PointsClassement[],2,FALSE)</f>
        <v xml:space="preserve"> </v>
      </c>
      <c r="S154" s="7"/>
      <c r="T154" s="8">
        <f t="shared" si="4"/>
        <v>0</v>
      </c>
    </row>
    <row r="155" spans="1:20" x14ac:dyDescent="0.3">
      <c r="A155">
        <v>150</v>
      </c>
      <c r="E155" s="3" t="s">
        <v>2</v>
      </c>
      <c r="F155" s="9" t="str">
        <f>VLOOKUP(Tableau2579[[#This Row],[PLACE QUIMPER]],PointsClassement[],2,FALSE)</f>
        <v xml:space="preserve"> </v>
      </c>
      <c r="G155" s="5" t="s">
        <v>2</v>
      </c>
      <c r="H155" s="9" t="str">
        <f>VLOOKUP(Tableau2579[[#This Row],[PLACE RIEC]],PointsClassement[],2,FALSE)</f>
        <v xml:space="preserve"> </v>
      </c>
      <c r="I155" s="5" t="s">
        <v>2</v>
      </c>
      <c r="J155" s="9" t="str">
        <f>VLOOKUP(Tableau2579[[#This Row],[PLACE QUIMPERLE]],PointsClassement[],2,FALSE)</f>
        <v xml:space="preserve"> </v>
      </c>
      <c r="K155" s="5" t="s">
        <v>2</v>
      </c>
      <c r="L155" s="9" t="str">
        <f>VLOOKUP(Tableau2579[[#This Row],[PLACE ERGUE]],PointsClassement[],2,FALSE)</f>
        <v xml:space="preserve"> </v>
      </c>
      <c r="M155" s="5" t="s">
        <v>2</v>
      </c>
      <c r="N155" s="9" t="str">
        <f>VLOOKUP(Tableau2579[[#This Row],[PLACE TREGUNC]],PointsClassement[],2,FALSE)</f>
        <v xml:space="preserve"> </v>
      </c>
      <c r="O155" s="5" t="s">
        <v>2</v>
      </c>
      <c r="P155" s="9" t="str">
        <f>VLOOKUP(Tableau2579[[#This Row],[PLACE SCAER]],PointsClassement[],2,FALSE)</f>
        <v xml:space="preserve"> </v>
      </c>
      <c r="Q155" s="5" t="s">
        <v>2</v>
      </c>
      <c r="R155" s="9" t="str">
        <f>VLOOKUP(Tableau2579[[#This Row],[PLACE GOUEZEC]],PointsClassement[],2,FALSE)</f>
        <v xml:space="preserve"> </v>
      </c>
      <c r="S155" s="7"/>
      <c r="T155" s="8">
        <f t="shared" si="4"/>
        <v>0</v>
      </c>
    </row>
    <row r="156" spans="1:20" x14ac:dyDescent="0.3">
      <c r="A156">
        <v>151</v>
      </c>
      <c r="E156" s="3" t="s">
        <v>2</v>
      </c>
      <c r="F156" s="9" t="str">
        <f>VLOOKUP(Tableau2579[[#This Row],[PLACE QUIMPER]],PointsClassement[],2,FALSE)</f>
        <v xml:space="preserve"> </v>
      </c>
      <c r="G156" s="5" t="s">
        <v>2</v>
      </c>
      <c r="H156" s="9" t="str">
        <f>VLOOKUP(Tableau2579[[#This Row],[PLACE RIEC]],PointsClassement[],2,FALSE)</f>
        <v xml:space="preserve"> </v>
      </c>
      <c r="I156" s="5" t="s">
        <v>2</v>
      </c>
      <c r="J156" s="9" t="str">
        <f>VLOOKUP(Tableau2579[[#This Row],[PLACE QUIMPERLE]],PointsClassement[],2,FALSE)</f>
        <v xml:space="preserve"> </v>
      </c>
      <c r="K156" s="5" t="s">
        <v>2</v>
      </c>
      <c r="L156" s="9" t="str">
        <f>VLOOKUP(Tableau2579[[#This Row],[PLACE ERGUE]],PointsClassement[],2,FALSE)</f>
        <v xml:space="preserve"> </v>
      </c>
      <c r="M156" s="5" t="s">
        <v>2</v>
      </c>
      <c r="N156" s="9" t="str">
        <f>VLOOKUP(Tableau2579[[#This Row],[PLACE TREGUNC]],PointsClassement[],2,FALSE)</f>
        <v xml:space="preserve"> </v>
      </c>
      <c r="O156" s="5" t="s">
        <v>2</v>
      </c>
      <c r="P156" s="9" t="str">
        <f>VLOOKUP(Tableau2579[[#This Row],[PLACE SCAER]],PointsClassement[],2,FALSE)</f>
        <v xml:space="preserve"> </v>
      </c>
      <c r="Q156" s="5" t="s">
        <v>2</v>
      </c>
      <c r="R156" s="9" t="str">
        <f>VLOOKUP(Tableau2579[[#This Row],[PLACE GOUEZEC]],PointsClassement[],2,FALSE)</f>
        <v xml:space="preserve"> </v>
      </c>
      <c r="S156" s="7"/>
      <c r="T156" s="8">
        <f t="shared" si="4"/>
        <v>0</v>
      </c>
    </row>
    <row r="157" spans="1:20" x14ac:dyDescent="0.3">
      <c r="A157">
        <v>152</v>
      </c>
      <c r="E157" s="3" t="s">
        <v>2</v>
      </c>
      <c r="F157" s="9" t="str">
        <f>VLOOKUP(Tableau2579[[#This Row],[PLACE QUIMPER]],PointsClassement[],2,FALSE)</f>
        <v xml:space="preserve"> </v>
      </c>
      <c r="G157" s="5" t="s">
        <v>2</v>
      </c>
      <c r="H157" s="9" t="str">
        <f>VLOOKUP(Tableau2579[[#This Row],[PLACE RIEC]],PointsClassement[],2,FALSE)</f>
        <v xml:space="preserve"> </v>
      </c>
      <c r="I157" s="5" t="s">
        <v>2</v>
      </c>
      <c r="J157" s="9" t="str">
        <f>VLOOKUP(Tableau2579[[#This Row],[PLACE QUIMPERLE]],PointsClassement[],2,FALSE)</f>
        <v xml:space="preserve"> </v>
      </c>
      <c r="K157" s="5" t="s">
        <v>2</v>
      </c>
      <c r="L157" s="9" t="str">
        <f>VLOOKUP(Tableau2579[[#This Row],[PLACE ERGUE]],PointsClassement[],2,FALSE)</f>
        <v xml:space="preserve"> </v>
      </c>
      <c r="M157" s="5" t="s">
        <v>2</v>
      </c>
      <c r="N157" s="9" t="str">
        <f>VLOOKUP(Tableau2579[[#This Row],[PLACE TREGUNC]],PointsClassement[],2,FALSE)</f>
        <v xml:space="preserve"> </v>
      </c>
      <c r="O157" s="5" t="s">
        <v>2</v>
      </c>
      <c r="P157" s="9" t="str">
        <f>VLOOKUP(Tableau2579[[#This Row],[PLACE SCAER]],PointsClassement[],2,FALSE)</f>
        <v xml:space="preserve"> </v>
      </c>
      <c r="Q157" s="5" t="s">
        <v>2</v>
      </c>
      <c r="R157" s="9" t="str">
        <f>VLOOKUP(Tableau2579[[#This Row],[PLACE GOUEZEC]],PointsClassement[],2,FALSE)</f>
        <v xml:space="preserve"> </v>
      </c>
      <c r="S157" s="7"/>
      <c r="T157" s="8">
        <f t="shared" si="4"/>
        <v>0</v>
      </c>
    </row>
    <row r="158" spans="1:20" x14ac:dyDescent="0.3">
      <c r="A158">
        <v>153</v>
      </c>
      <c r="E158" s="3" t="s">
        <v>2</v>
      </c>
      <c r="F158" s="9" t="str">
        <f>VLOOKUP(Tableau2579[[#This Row],[PLACE QUIMPER]],PointsClassement[],2,FALSE)</f>
        <v xml:space="preserve"> </v>
      </c>
      <c r="G158" s="5" t="s">
        <v>2</v>
      </c>
      <c r="H158" s="9" t="str">
        <f>VLOOKUP(Tableau2579[[#This Row],[PLACE RIEC]],PointsClassement[],2,FALSE)</f>
        <v xml:space="preserve"> </v>
      </c>
      <c r="I158" s="5" t="s">
        <v>2</v>
      </c>
      <c r="J158" s="9" t="str">
        <f>VLOOKUP(Tableau2579[[#This Row],[PLACE QUIMPERLE]],PointsClassement[],2,FALSE)</f>
        <v xml:space="preserve"> </v>
      </c>
      <c r="K158" s="5" t="s">
        <v>2</v>
      </c>
      <c r="L158" s="9" t="str">
        <f>VLOOKUP(Tableau2579[[#This Row],[PLACE ERGUE]],PointsClassement[],2,FALSE)</f>
        <v xml:space="preserve"> </v>
      </c>
      <c r="M158" s="5" t="s">
        <v>2</v>
      </c>
      <c r="N158" s="9" t="str">
        <f>VLOOKUP(Tableau2579[[#This Row],[PLACE TREGUNC]],PointsClassement[],2,FALSE)</f>
        <v xml:space="preserve"> </v>
      </c>
      <c r="O158" s="5" t="s">
        <v>2</v>
      </c>
      <c r="P158" s="9" t="str">
        <f>VLOOKUP(Tableau2579[[#This Row],[PLACE SCAER]],PointsClassement[],2,FALSE)</f>
        <v xml:space="preserve"> </v>
      </c>
      <c r="Q158" s="5" t="s">
        <v>2</v>
      </c>
      <c r="R158" s="9" t="str">
        <f>VLOOKUP(Tableau2579[[#This Row],[PLACE GOUEZEC]],PointsClassement[],2,FALSE)</f>
        <v xml:space="preserve"> </v>
      </c>
      <c r="S158" s="7"/>
      <c r="T158" s="8">
        <f t="shared" si="4"/>
        <v>0</v>
      </c>
    </row>
    <row r="159" spans="1:20" x14ac:dyDescent="0.3">
      <c r="A159">
        <v>154</v>
      </c>
      <c r="E159" s="3" t="s">
        <v>2</v>
      </c>
      <c r="F159" s="9" t="str">
        <f>VLOOKUP(Tableau2579[[#This Row],[PLACE QUIMPER]],PointsClassement[],2,FALSE)</f>
        <v xml:space="preserve"> </v>
      </c>
      <c r="G159" s="5" t="s">
        <v>2</v>
      </c>
      <c r="H159" s="9" t="str">
        <f>VLOOKUP(Tableau2579[[#This Row],[PLACE RIEC]],PointsClassement[],2,FALSE)</f>
        <v xml:space="preserve"> </v>
      </c>
      <c r="I159" s="5" t="s">
        <v>2</v>
      </c>
      <c r="J159" s="9" t="str">
        <f>VLOOKUP(Tableau2579[[#This Row],[PLACE QUIMPERLE]],PointsClassement[],2,FALSE)</f>
        <v xml:space="preserve"> </v>
      </c>
      <c r="K159" s="5" t="s">
        <v>2</v>
      </c>
      <c r="L159" s="9" t="str">
        <f>VLOOKUP(Tableau2579[[#This Row],[PLACE ERGUE]],PointsClassement[],2,FALSE)</f>
        <v xml:space="preserve"> </v>
      </c>
      <c r="M159" s="5" t="s">
        <v>2</v>
      </c>
      <c r="N159" s="9" t="str">
        <f>VLOOKUP(Tableau2579[[#This Row],[PLACE TREGUNC]],PointsClassement[],2,FALSE)</f>
        <v xml:space="preserve"> </v>
      </c>
      <c r="O159" s="5" t="s">
        <v>2</v>
      </c>
      <c r="P159" s="9" t="str">
        <f>VLOOKUP(Tableau2579[[#This Row],[PLACE SCAER]],PointsClassement[],2,FALSE)</f>
        <v xml:space="preserve"> </v>
      </c>
      <c r="Q159" s="5" t="s">
        <v>2</v>
      </c>
      <c r="R159" s="9" t="str">
        <f>VLOOKUP(Tableau2579[[#This Row],[PLACE GOUEZEC]],PointsClassement[],2,FALSE)</f>
        <v xml:space="preserve"> </v>
      </c>
      <c r="S159" s="7"/>
      <c r="T159" s="8">
        <f t="shared" si="4"/>
        <v>0</v>
      </c>
    </row>
    <row r="160" spans="1:20" x14ac:dyDescent="0.3">
      <c r="A160">
        <v>155</v>
      </c>
      <c r="E160" s="3" t="s">
        <v>2</v>
      </c>
      <c r="F160" s="9" t="str">
        <f>VLOOKUP(Tableau2579[[#This Row],[PLACE QUIMPER]],PointsClassement[],2,FALSE)</f>
        <v xml:space="preserve"> </v>
      </c>
      <c r="G160" s="5" t="s">
        <v>2</v>
      </c>
      <c r="H160" s="9" t="str">
        <f>VLOOKUP(Tableau2579[[#This Row],[PLACE RIEC]],PointsClassement[],2,FALSE)</f>
        <v xml:space="preserve"> </v>
      </c>
      <c r="I160" s="5" t="s">
        <v>2</v>
      </c>
      <c r="J160" s="9" t="str">
        <f>VLOOKUP(Tableau2579[[#This Row],[PLACE QUIMPERLE]],PointsClassement[],2,FALSE)</f>
        <v xml:space="preserve"> </v>
      </c>
      <c r="K160" s="5" t="s">
        <v>2</v>
      </c>
      <c r="L160" s="9" t="str">
        <f>VLOOKUP(Tableau2579[[#This Row],[PLACE ERGUE]],PointsClassement[],2,FALSE)</f>
        <v xml:space="preserve"> </v>
      </c>
      <c r="M160" s="5" t="s">
        <v>2</v>
      </c>
      <c r="N160" s="9" t="str">
        <f>VLOOKUP(Tableau2579[[#This Row],[PLACE TREGUNC]],PointsClassement[],2,FALSE)</f>
        <v xml:space="preserve"> </v>
      </c>
      <c r="O160" s="5" t="s">
        <v>2</v>
      </c>
      <c r="P160" s="9" t="str">
        <f>VLOOKUP(Tableau2579[[#This Row],[PLACE SCAER]],PointsClassement[],2,FALSE)</f>
        <v xml:space="preserve"> </v>
      </c>
      <c r="Q160" s="5" t="s">
        <v>2</v>
      </c>
      <c r="R160" s="9" t="str">
        <f>VLOOKUP(Tableau2579[[#This Row],[PLACE GOUEZEC]],PointsClassement[],2,FALSE)</f>
        <v xml:space="preserve"> </v>
      </c>
      <c r="S160" s="7"/>
      <c r="T160" s="8">
        <f t="shared" si="4"/>
        <v>0</v>
      </c>
    </row>
    <row r="161" spans="1:20" x14ac:dyDescent="0.3">
      <c r="A161">
        <v>156</v>
      </c>
      <c r="E161" s="3" t="s">
        <v>2</v>
      </c>
      <c r="F161" s="9" t="str">
        <f>VLOOKUP(Tableau2579[[#This Row],[PLACE QUIMPER]],PointsClassement[],2,FALSE)</f>
        <v xml:space="preserve"> </v>
      </c>
      <c r="G161" s="5" t="s">
        <v>2</v>
      </c>
      <c r="H161" s="9" t="str">
        <f>VLOOKUP(Tableau2579[[#This Row],[PLACE RIEC]],PointsClassement[],2,FALSE)</f>
        <v xml:space="preserve"> </v>
      </c>
      <c r="I161" s="5" t="s">
        <v>2</v>
      </c>
      <c r="J161" s="9" t="str">
        <f>VLOOKUP(Tableau2579[[#This Row],[PLACE QUIMPERLE]],PointsClassement[],2,FALSE)</f>
        <v xml:space="preserve"> </v>
      </c>
      <c r="K161" s="5" t="s">
        <v>2</v>
      </c>
      <c r="L161" s="9" t="str">
        <f>VLOOKUP(Tableau2579[[#This Row],[PLACE ERGUE]],PointsClassement[],2,FALSE)</f>
        <v xml:space="preserve"> </v>
      </c>
      <c r="M161" s="5" t="s">
        <v>2</v>
      </c>
      <c r="N161" s="9" t="str">
        <f>VLOOKUP(Tableau2579[[#This Row],[PLACE TREGUNC]],PointsClassement[],2,FALSE)</f>
        <v xml:space="preserve"> </v>
      </c>
      <c r="O161" s="5" t="s">
        <v>2</v>
      </c>
      <c r="P161" s="9" t="str">
        <f>VLOOKUP(Tableau2579[[#This Row],[PLACE SCAER]],PointsClassement[],2,FALSE)</f>
        <v xml:space="preserve"> </v>
      </c>
      <c r="Q161" s="5" t="s">
        <v>2</v>
      </c>
      <c r="R161" s="9" t="str">
        <f>VLOOKUP(Tableau2579[[#This Row],[PLACE GOUEZEC]],PointsClassement[],2,FALSE)</f>
        <v xml:space="preserve"> </v>
      </c>
      <c r="S161" s="7"/>
      <c r="T161" s="8">
        <f t="shared" si="4"/>
        <v>0</v>
      </c>
    </row>
    <row r="162" spans="1:20" x14ac:dyDescent="0.3">
      <c r="A162">
        <v>157</v>
      </c>
      <c r="E162" s="3" t="s">
        <v>2</v>
      </c>
      <c r="F162" s="9" t="str">
        <f>VLOOKUP(Tableau2579[[#This Row],[PLACE QUIMPER]],PointsClassement[],2,FALSE)</f>
        <v xml:space="preserve"> </v>
      </c>
      <c r="G162" s="5" t="s">
        <v>2</v>
      </c>
      <c r="H162" s="9" t="str">
        <f>VLOOKUP(Tableau2579[[#This Row],[PLACE RIEC]],PointsClassement[],2,FALSE)</f>
        <v xml:space="preserve"> </v>
      </c>
      <c r="I162" s="5" t="s">
        <v>2</v>
      </c>
      <c r="J162" s="9" t="str">
        <f>VLOOKUP(Tableau2579[[#This Row],[PLACE QUIMPERLE]],PointsClassement[],2,FALSE)</f>
        <v xml:space="preserve"> </v>
      </c>
      <c r="K162" s="5" t="s">
        <v>2</v>
      </c>
      <c r="L162" s="9" t="str">
        <f>VLOOKUP(Tableau2579[[#This Row],[PLACE ERGUE]],PointsClassement[],2,FALSE)</f>
        <v xml:space="preserve"> </v>
      </c>
      <c r="M162" s="5" t="s">
        <v>2</v>
      </c>
      <c r="N162" s="9" t="str">
        <f>VLOOKUP(Tableau2579[[#This Row],[PLACE TREGUNC]],PointsClassement[],2,FALSE)</f>
        <v xml:space="preserve"> </v>
      </c>
      <c r="O162" s="5" t="s">
        <v>2</v>
      </c>
      <c r="P162" s="9" t="str">
        <f>VLOOKUP(Tableau2579[[#This Row],[PLACE SCAER]],PointsClassement[],2,FALSE)</f>
        <v xml:space="preserve"> </v>
      </c>
      <c r="Q162" s="5" t="s">
        <v>2</v>
      </c>
      <c r="R162" s="9" t="str">
        <f>VLOOKUP(Tableau2579[[#This Row],[PLACE GOUEZEC]],PointsClassement[],2,FALSE)</f>
        <v xml:space="preserve"> </v>
      </c>
      <c r="S162" s="7"/>
      <c r="T162" s="8">
        <f t="shared" si="4"/>
        <v>0</v>
      </c>
    </row>
    <row r="163" spans="1:20" x14ac:dyDescent="0.3">
      <c r="A163">
        <v>158</v>
      </c>
      <c r="E163" s="3" t="s">
        <v>2</v>
      </c>
      <c r="F163" s="9" t="str">
        <f>VLOOKUP(Tableau2579[[#This Row],[PLACE QUIMPER]],PointsClassement[],2,FALSE)</f>
        <v xml:space="preserve"> </v>
      </c>
      <c r="G163" s="5" t="s">
        <v>2</v>
      </c>
      <c r="H163" s="9" t="str">
        <f>VLOOKUP(Tableau2579[[#This Row],[PLACE RIEC]],PointsClassement[],2,FALSE)</f>
        <v xml:space="preserve"> </v>
      </c>
      <c r="I163" s="5" t="s">
        <v>2</v>
      </c>
      <c r="J163" s="9" t="str">
        <f>VLOOKUP(Tableau2579[[#This Row],[PLACE QUIMPERLE]],PointsClassement[],2,FALSE)</f>
        <v xml:space="preserve"> </v>
      </c>
      <c r="K163" s="5" t="s">
        <v>2</v>
      </c>
      <c r="L163" s="9" t="str">
        <f>VLOOKUP(Tableau2579[[#This Row],[PLACE ERGUE]],PointsClassement[],2,FALSE)</f>
        <v xml:space="preserve"> </v>
      </c>
      <c r="M163" s="5" t="s">
        <v>2</v>
      </c>
      <c r="N163" s="9" t="str">
        <f>VLOOKUP(Tableau2579[[#This Row],[PLACE TREGUNC]],PointsClassement[],2,FALSE)</f>
        <v xml:space="preserve"> </v>
      </c>
      <c r="O163" s="5" t="s">
        <v>2</v>
      </c>
      <c r="P163" s="9" t="str">
        <f>VLOOKUP(Tableau2579[[#This Row],[PLACE SCAER]],PointsClassement[],2,FALSE)</f>
        <v xml:space="preserve"> </v>
      </c>
      <c r="Q163" s="5" t="s">
        <v>2</v>
      </c>
      <c r="R163" s="9" t="str">
        <f>VLOOKUP(Tableau2579[[#This Row],[PLACE GOUEZEC]],PointsClassement[],2,FALSE)</f>
        <v xml:space="preserve"> </v>
      </c>
      <c r="S163" s="7"/>
      <c r="T163" s="8">
        <f t="shared" si="4"/>
        <v>0</v>
      </c>
    </row>
    <row r="164" spans="1:20" x14ac:dyDescent="0.3">
      <c r="A164">
        <v>159</v>
      </c>
      <c r="E164" s="3" t="s">
        <v>2</v>
      </c>
      <c r="F164" s="9" t="str">
        <f>VLOOKUP(Tableau2579[[#This Row],[PLACE QUIMPER]],PointsClassement[],2,FALSE)</f>
        <v xml:space="preserve"> </v>
      </c>
      <c r="G164" s="5" t="s">
        <v>2</v>
      </c>
      <c r="H164" s="9" t="str">
        <f>VLOOKUP(Tableau2579[[#This Row],[PLACE RIEC]],PointsClassement[],2,FALSE)</f>
        <v xml:space="preserve"> </v>
      </c>
      <c r="I164" s="5" t="s">
        <v>2</v>
      </c>
      <c r="J164" s="9" t="str">
        <f>VLOOKUP(Tableau2579[[#This Row],[PLACE QUIMPERLE]],PointsClassement[],2,FALSE)</f>
        <v xml:space="preserve"> </v>
      </c>
      <c r="K164" s="5" t="s">
        <v>2</v>
      </c>
      <c r="L164" s="9" t="str">
        <f>VLOOKUP(Tableau2579[[#This Row],[PLACE ERGUE]],PointsClassement[],2,FALSE)</f>
        <v xml:space="preserve"> </v>
      </c>
      <c r="M164" s="5" t="s">
        <v>2</v>
      </c>
      <c r="N164" s="9" t="str">
        <f>VLOOKUP(Tableau2579[[#This Row],[PLACE TREGUNC]],PointsClassement[],2,FALSE)</f>
        <v xml:space="preserve"> </v>
      </c>
      <c r="O164" s="5" t="s">
        <v>2</v>
      </c>
      <c r="P164" s="9" t="str">
        <f>VLOOKUP(Tableau2579[[#This Row],[PLACE SCAER]],PointsClassement[],2,FALSE)</f>
        <v xml:space="preserve"> </v>
      </c>
      <c r="Q164" s="5" t="s">
        <v>2</v>
      </c>
      <c r="R164" s="9" t="str">
        <f>VLOOKUP(Tableau2579[[#This Row],[PLACE GOUEZEC]],PointsClassement[],2,FALSE)</f>
        <v xml:space="preserve"> </v>
      </c>
      <c r="S164" s="7"/>
      <c r="T164" s="8">
        <f t="shared" si="4"/>
        <v>0</v>
      </c>
    </row>
    <row r="165" spans="1:20" x14ac:dyDescent="0.3">
      <c r="A165">
        <v>160</v>
      </c>
      <c r="E165" s="3" t="s">
        <v>2</v>
      </c>
      <c r="F165" s="9" t="str">
        <f>VLOOKUP(Tableau2579[[#This Row],[PLACE QUIMPER]],PointsClassement[],2,FALSE)</f>
        <v xml:space="preserve"> </v>
      </c>
      <c r="G165" s="5" t="s">
        <v>2</v>
      </c>
      <c r="H165" s="9" t="str">
        <f>VLOOKUP(Tableau2579[[#This Row],[PLACE RIEC]],PointsClassement[],2,FALSE)</f>
        <v xml:space="preserve"> </v>
      </c>
      <c r="I165" s="5" t="s">
        <v>2</v>
      </c>
      <c r="J165" s="9" t="str">
        <f>VLOOKUP(Tableau2579[[#This Row],[PLACE QUIMPERLE]],PointsClassement[],2,FALSE)</f>
        <v xml:space="preserve"> </v>
      </c>
      <c r="K165" s="5" t="s">
        <v>2</v>
      </c>
      <c r="L165" s="9" t="str">
        <f>VLOOKUP(Tableau2579[[#This Row],[PLACE ERGUE]],PointsClassement[],2,FALSE)</f>
        <v xml:space="preserve"> </v>
      </c>
      <c r="M165" s="5" t="s">
        <v>2</v>
      </c>
      <c r="N165" s="9" t="str">
        <f>VLOOKUP(Tableau2579[[#This Row],[PLACE TREGUNC]],PointsClassement[],2,FALSE)</f>
        <v xml:space="preserve"> </v>
      </c>
      <c r="O165" s="5" t="s">
        <v>2</v>
      </c>
      <c r="P165" s="9" t="str">
        <f>VLOOKUP(Tableau2579[[#This Row],[PLACE SCAER]],PointsClassement[],2,FALSE)</f>
        <v xml:space="preserve"> </v>
      </c>
      <c r="Q165" s="5" t="s">
        <v>2</v>
      </c>
      <c r="R165" s="9" t="str">
        <f>VLOOKUP(Tableau2579[[#This Row],[PLACE GOUEZEC]],PointsClassement[],2,FALSE)</f>
        <v xml:space="preserve"> </v>
      </c>
      <c r="S165" s="7"/>
      <c r="T165" s="8">
        <f t="shared" si="4"/>
        <v>0</v>
      </c>
    </row>
    <row r="166" spans="1:20" x14ac:dyDescent="0.3">
      <c r="A166">
        <v>161</v>
      </c>
      <c r="E166" s="3" t="s">
        <v>2</v>
      </c>
      <c r="F166" s="9" t="str">
        <f>VLOOKUP(Tableau2579[[#This Row],[PLACE QUIMPER]],PointsClassement[],2,FALSE)</f>
        <v xml:space="preserve"> </v>
      </c>
      <c r="G166" s="5" t="s">
        <v>2</v>
      </c>
      <c r="H166" s="9" t="str">
        <f>VLOOKUP(Tableau2579[[#This Row],[PLACE RIEC]],PointsClassement[],2,FALSE)</f>
        <v xml:space="preserve"> </v>
      </c>
      <c r="I166" s="5" t="s">
        <v>2</v>
      </c>
      <c r="J166" s="9" t="str">
        <f>VLOOKUP(Tableau2579[[#This Row],[PLACE QUIMPERLE]],PointsClassement[],2,FALSE)</f>
        <v xml:space="preserve"> </v>
      </c>
      <c r="K166" s="5" t="s">
        <v>2</v>
      </c>
      <c r="L166" s="9" t="str">
        <f>VLOOKUP(Tableau2579[[#This Row],[PLACE ERGUE]],PointsClassement[],2,FALSE)</f>
        <v xml:space="preserve"> </v>
      </c>
      <c r="M166" s="5" t="s">
        <v>2</v>
      </c>
      <c r="N166" s="9" t="str">
        <f>VLOOKUP(Tableau2579[[#This Row],[PLACE TREGUNC]],PointsClassement[],2,FALSE)</f>
        <v xml:space="preserve"> </v>
      </c>
      <c r="O166" s="5" t="s">
        <v>2</v>
      </c>
      <c r="P166" s="9" t="str">
        <f>VLOOKUP(Tableau2579[[#This Row],[PLACE SCAER]],PointsClassement[],2,FALSE)</f>
        <v xml:space="preserve"> </v>
      </c>
      <c r="Q166" s="5" t="s">
        <v>2</v>
      </c>
      <c r="R166" s="9" t="str">
        <f>VLOOKUP(Tableau2579[[#This Row],[PLACE GOUEZEC]],PointsClassement[],2,FALSE)</f>
        <v xml:space="preserve"> </v>
      </c>
      <c r="S166" s="7"/>
      <c r="T166" s="8">
        <f t="shared" ref="T166:T197" si="5">SUM(F166,H166,J166,L166,N166,P166,R166,S166)</f>
        <v>0</v>
      </c>
    </row>
    <row r="167" spans="1:20" x14ac:dyDescent="0.3">
      <c r="A167">
        <v>162</v>
      </c>
      <c r="E167" s="3" t="s">
        <v>2</v>
      </c>
      <c r="F167" s="9" t="str">
        <f>VLOOKUP(Tableau2579[[#This Row],[PLACE QUIMPER]],PointsClassement[],2,FALSE)</f>
        <v xml:space="preserve"> </v>
      </c>
      <c r="G167" s="5" t="s">
        <v>2</v>
      </c>
      <c r="H167" s="9" t="str">
        <f>VLOOKUP(Tableau2579[[#This Row],[PLACE RIEC]],PointsClassement[],2,FALSE)</f>
        <v xml:space="preserve"> </v>
      </c>
      <c r="I167" s="5" t="s">
        <v>2</v>
      </c>
      <c r="J167" s="9" t="str">
        <f>VLOOKUP(Tableau2579[[#This Row],[PLACE QUIMPERLE]],PointsClassement[],2,FALSE)</f>
        <v xml:space="preserve"> </v>
      </c>
      <c r="K167" s="5" t="s">
        <v>2</v>
      </c>
      <c r="L167" s="9" t="str">
        <f>VLOOKUP(Tableau2579[[#This Row],[PLACE ERGUE]],PointsClassement[],2,FALSE)</f>
        <v xml:space="preserve"> </v>
      </c>
      <c r="M167" s="5" t="s">
        <v>2</v>
      </c>
      <c r="N167" s="9" t="str">
        <f>VLOOKUP(Tableau2579[[#This Row],[PLACE TREGUNC]],PointsClassement[],2,FALSE)</f>
        <v xml:space="preserve"> </v>
      </c>
      <c r="O167" s="5" t="s">
        <v>2</v>
      </c>
      <c r="P167" s="9" t="str">
        <f>VLOOKUP(Tableau2579[[#This Row],[PLACE SCAER]],PointsClassement[],2,FALSE)</f>
        <v xml:space="preserve"> </v>
      </c>
      <c r="Q167" s="5" t="s">
        <v>2</v>
      </c>
      <c r="R167" s="9" t="str">
        <f>VLOOKUP(Tableau2579[[#This Row],[PLACE GOUEZEC]],PointsClassement[],2,FALSE)</f>
        <v xml:space="preserve"> </v>
      </c>
      <c r="S167" s="7"/>
      <c r="T167" s="8">
        <f t="shared" si="5"/>
        <v>0</v>
      </c>
    </row>
    <row r="168" spans="1:20" x14ac:dyDescent="0.3">
      <c r="A168">
        <v>163</v>
      </c>
      <c r="E168" s="3" t="s">
        <v>2</v>
      </c>
      <c r="F168" s="9" t="str">
        <f>VLOOKUP(Tableau2579[[#This Row],[PLACE QUIMPER]],PointsClassement[],2,FALSE)</f>
        <v xml:space="preserve"> </v>
      </c>
      <c r="G168" s="5" t="s">
        <v>2</v>
      </c>
      <c r="H168" s="9" t="str">
        <f>VLOOKUP(Tableau2579[[#This Row],[PLACE RIEC]],PointsClassement[],2,FALSE)</f>
        <v xml:space="preserve"> </v>
      </c>
      <c r="I168" s="5" t="s">
        <v>2</v>
      </c>
      <c r="J168" s="9" t="str">
        <f>VLOOKUP(Tableau2579[[#This Row],[PLACE QUIMPERLE]],PointsClassement[],2,FALSE)</f>
        <v xml:space="preserve"> </v>
      </c>
      <c r="K168" s="5" t="s">
        <v>2</v>
      </c>
      <c r="L168" s="9" t="str">
        <f>VLOOKUP(Tableau2579[[#This Row],[PLACE ERGUE]],PointsClassement[],2,FALSE)</f>
        <v xml:space="preserve"> </v>
      </c>
      <c r="M168" s="5" t="s">
        <v>2</v>
      </c>
      <c r="N168" s="9" t="str">
        <f>VLOOKUP(Tableau2579[[#This Row],[PLACE TREGUNC]],PointsClassement[],2,FALSE)</f>
        <v xml:space="preserve"> </v>
      </c>
      <c r="O168" s="5" t="s">
        <v>2</v>
      </c>
      <c r="P168" s="9" t="str">
        <f>VLOOKUP(Tableau2579[[#This Row],[PLACE SCAER]],PointsClassement[],2,FALSE)</f>
        <v xml:space="preserve"> </v>
      </c>
      <c r="Q168" s="5" t="s">
        <v>2</v>
      </c>
      <c r="R168" s="9" t="str">
        <f>VLOOKUP(Tableau2579[[#This Row],[PLACE GOUEZEC]],PointsClassement[],2,FALSE)</f>
        <v xml:space="preserve"> </v>
      </c>
      <c r="S168" s="7"/>
      <c r="T168" s="8">
        <f t="shared" si="5"/>
        <v>0</v>
      </c>
    </row>
    <row r="169" spans="1:20" x14ac:dyDescent="0.3">
      <c r="A169">
        <v>164</v>
      </c>
      <c r="E169" s="3" t="s">
        <v>2</v>
      </c>
      <c r="F169" s="9" t="str">
        <f>VLOOKUP(Tableau2579[[#This Row],[PLACE QUIMPER]],PointsClassement[],2,FALSE)</f>
        <v xml:space="preserve"> </v>
      </c>
      <c r="G169" s="5" t="s">
        <v>2</v>
      </c>
      <c r="H169" s="9" t="str">
        <f>VLOOKUP(Tableau2579[[#This Row],[PLACE RIEC]],PointsClassement[],2,FALSE)</f>
        <v xml:space="preserve"> </v>
      </c>
      <c r="I169" s="5" t="s">
        <v>2</v>
      </c>
      <c r="J169" s="9" t="str">
        <f>VLOOKUP(Tableau2579[[#This Row],[PLACE QUIMPERLE]],PointsClassement[],2,FALSE)</f>
        <v xml:space="preserve"> </v>
      </c>
      <c r="K169" s="5" t="s">
        <v>2</v>
      </c>
      <c r="L169" s="9" t="str">
        <f>VLOOKUP(Tableau2579[[#This Row],[PLACE ERGUE]],PointsClassement[],2,FALSE)</f>
        <v xml:space="preserve"> </v>
      </c>
      <c r="M169" s="5" t="s">
        <v>2</v>
      </c>
      <c r="N169" s="9" t="str">
        <f>VLOOKUP(Tableau2579[[#This Row],[PLACE TREGUNC]],PointsClassement[],2,FALSE)</f>
        <v xml:space="preserve"> </v>
      </c>
      <c r="O169" s="5" t="s">
        <v>2</v>
      </c>
      <c r="P169" s="9" t="str">
        <f>VLOOKUP(Tableau2579[[#This Row],[PLACE SCAER]],PointsClassement[],2,FALSE)</f>
        <v xml:space="preserve"> </v>
      </c>
      <c r="Q169" s="5" t="s">
        <v>2</v>
      </c>
      <c r="R169" s="9" t="str">
        <f>VLOOKUP(Tableau2579[[#This Row],[PLACE GOUEZEC]],PointsClassement[],2,FALSE)</f>
        <v xml:space="preserve"> </v>
      </c>
      <c r="S169" s="7"/>
      <c r="T169" s="8">
        <f t="shared" si="5"/>
        <v>0</v>
      </c>
    </row>
    <row r="170" spans="1:20" x14ac:dyDescent="0.3">
      <c r="A170">
        <v>165</v>
      </c>
      <c r="E170" s="3" t="s">
        <v>2</v>
      </c>
      <c r="F170" s="9" t="str">
        <f>VLOOKUP(Tableau2579[[#This Row],[PLACE QUIMPER]],PointsClassement[],2,FALSE)</f>
        <v xml:space="preserve"> </v>
      </c>
      <c r="G170" s="5" t="s">
        <v>2</v>
      </c>
      <c r="H170" s="9" t="str">
        <f>VLOOKUP(Tableau2579[[#This Row],[PLACE RIEC]],PointsClassement[],2,FALSE)</f>
        <v xml:space="preserve"> </v>
      </c>
      <c r="I170" s="5" t="s">
        <v>2</v>
      </c>
      <c r="J170" s="9" t="str">
        <f>VLOOKUP(Tableau2579[[#This Row],[PLACE QUIMPERLE]],PointsClassement[],2,FALSE)</f>
        <v xml:space="preserve"> </v>
      </c>
      <c r="K170" s="5" t="s">
        <v>2</v>
      </c>
      <c r="L170" s="9" t="str">
        <f>VLOOKUP(Tableau2579[[#This Row],[PLACE ERGUE]],PointsClassement[],2,FALSE)</f>
        <v xml:space="preserve"> </v>
      </c>
      <c r="M170" s="5" t="s">
        <v>2</v>
      </c>
      <c r="N170" s="9" t="str">
        <f>VLOOKUP(Tableau2579[[#This Row],[PLACE TREGUNC]],PointsClassement[],2,FALSE)</f>
        <v xml:space="preserve"> </v>
      </c>
      <c r="O170" s="5" t="s">
        <v>2</v>
      </c>
      <c r="P170" s="9" t="str">
        <f>VLOOKUP(Tableau2579[[#This Row],[PLACE SCAER]],PointsClassement[],2,FALSE)</f>
        <v xml:space="preserve"> </v>
      </c>
      <c r="Q170" s="5" t="s">
        <v>2</v>
      </c>
      <c r="R170" s="9" t="str">
        <f>VLOOKUP(Tableau2579[[#This Row],[PLACE GOUEZEC]],PointsClassement[],2,FALSE)</f>
        <v xml:space="preserve"> </v>
      </c>
      <c r="S170" s="7"/>
      <c r="T170" s="8">
        <f t="shared" si="5"/>
        <v>0</v>
      </c>
    </row>
    <row r="171" spans="1:20" x14ac:dyDescent="0.3">
      <c r="A171">
        <v>166</v>
      </c>
      <c r="E171" s="3" t="s">
        <v>2</v>
      </c>
      <c r="F171" s="9" t="str">
        <f>VLOOKUP(Tableau2579[[#This Row],[PLACE QUIMPER]],PointsClassement[],2,FALSE)</f>
        <v xml:space="preserve"> </v>
      </c>
      <c r="G171" s="5" t="s">
        <v>2</v>
      </c>
      <c r="H171" s="9" t="str">
        <f>VLOOKUP(Tableau2579[[#This Row],[PLACE RIEC]],PointsClassement[],2,FALSE)</f>
        <v xml:space="preserve"> </v>
      </c>
      <c r="I171" s="5" t="s">
        <v>2</v>
      </c>
      <c r="J171" s="9" t="str">
        <f>VLOOKUP(Tableau2579[[#This Row],[PLACE QUIMPERLE]],PointsClassement[],2,FALSE)</f>
        <v xml:space="preserve"> </v>
      </c>
      <c r="K171" s="5" t="s">
        <v>2</v>
      </c>
      <c r="L171" s="9" t="str">
        <f>VLOOKUP(Tableau2579[[#This Row],[PLACE ERGUE]],PointsClassement[],2,FALSE)</f>
        <v xml:space="preserve"> </v>
      </c>
      <c r="M171" s="5" t="s">
        <v>2</v>
      </c>
      <c r="N171" s="9" t="str">
        <f>VLOOKUP(Tableau2579[[#This Row],[PLACE TREGUNC]],PointsClassement[],2,FALSE)</f>
        <v xml:space="preserve"> </v>
      </c>
      <c r="O171" s="5" t="s">
        <v>2</v>
      </c>
      <c r="P171" s="9" t="str">
        <f>VLOOKUP(Tableau2579[[#This Row],[PLACE SCAER]],PointsClassement[],2,FALSE)</f>
        <v xml:space="preserve"> </v>
      </c>
      <c r="Q171" s="5" t="s">
        <v>2</v>
      </c>
      <c r="R171" s="9" t="str">
        <f>VLOOKUP(Tableau2579[[#This Row],[PLACE GOUEZEC]],PointsClassement[],2,FALSE)</f>
        <v xml:space="preserve"> </v>
      </c>
      <c r="S171" s="7"/>
      <c r="T171" s="8">
        <f t="shared" si="5"/>
        <v>0</v>
      </c>
    </row>
    <row r="172" spans="1:20" x14ac:dyDescent="0.3">
      <c r="A172">
        <v>167</v>
      </c>
      <c r="E172" s="3" t="s">
        <v>2</v>
      </c>
      <c r="F172" s="9" t="str">
        <f>VLOOKUP(Tableau2579[[#This Row],[PLACE QUIMPER]],PointsClassement[],2,FALSE)</f>
        <v xml:space="preserve"> </v>
      </c>
      <c r="G172" s="5" t="s">
        <v>2</v>
      </c>
      <c r="H172" s="9" t="str">
        <f>VLOOKUP(Tableau2579[[#This Row],[PLACE RIEC]],PointsClassement[],2,FALSE)</f>
        <v xml:space="preserve"> </v>
      </c>
      <c r="I172" s="5" t="s">
        <v>2</v>
      </c>
      <c r="J172" s="9" t="str">
        <f>VLOOKUP(Tableau2579[[#This Row],[PLACE QUIMPERLE]],PointsClassement[],2,FALSE)</f>
        <v xml:space="preserve"> </v>
      </c>
      <c r="K172" s="5" t="s">
        <v>2</v>
      </c>
      <c r="L172" s="9" t="str">
        <f>VLOOKUP(Tableau2579[[#This Row],[PLACE ERGUE]],PointsClassement[],2,FALSE)</f>
        <v xml:space="preserve"> </v>
      </c>
      <c r="M172" s="5" t="s">
        <v>2</v>
      </c>
      <c r="N172" s="9" t="str">
        <f>VLOOKUP(Tableau2579[[#This Row],[PLACE TREGUNC]],PointsClassement[],2,FALSE)</f>
        <v xml:space="preserve"> </v>
      </c>
      <c r="O172" s="5" t="s">
        <v>2</v>
      </c>
      <c r="P172" s="9" t="str">
        <f>VLOOKUP(Tableau2579[[#This Row],[PLACE SCAER]],PointsClassement[],2,FALSE)</f>
        <v xml:space="preserve"> </v>
      </c>
      <c r="Q172" s="5" t="s">
        <v>2</v>
      </c>
      <c r="R172" s="9" t="str">
        <f>VLOOKUP(Tableau2579[[#This Row],[PLACE GOUEZEC]],PointsClassement[],2,FALSE)</f>
        <v xml:space="preserve"> </v>
      </c>
      <c r="S172" s="7"/>
      <c r="T172" s="8">
        <f t="shared" si="5"/>
        <v>0</v>
      </c>
    </row>
    <row r="173" spans="1:20" x14ac:dyDescent="0.3">
      <c r="A173">
        <v>168</v>
      </c>
      <c r="E173" s="3" t="s">
        <v>2</v>
      </c>
      <c r="F173" s="9" t="str">
        <f>VLOOKUP(Tableau2579[[#This Row],[PLACE QUIMPER]],PointsClassement[],2,FALSE)</f>
        <v xml:space="preserve"> </v>
      </c>
      <c r="G173" s="5" t="s">
        <v>2</v>
      </c>
      <c r="H173" s="9" t="str">
        <f>VLOOKUP(Tableau2579[[#This Row],[PLACE RIEC]],PointsClassement[],2,FALSE)</f>
        <v xml:space="preserve"> </v>
      </c>
      <c r="I173" s="5" t="s">
        <v>2</v>
      </c>
      <c r="J173" s="9" t="str">
        <f>VLOOKUP(Tableau2579[[#This Row],[PLACE QUIMPERLE]],PointsClassement[],2,FALSE)</f>
        <v xml:space="preserve"> </v>
      </c>
      <c r="K173" s="5" t="s">
        <v>2</v>
      </c>
      <c r="L173" s="9" t="str">
        <f>VLOOKUP(Tableau2579[[#This Row],[PLACE ERGUE]],PointsClassement[],2,FALSE)</f>
        <v xml:space="preserve"> </v>
      </c>
      <c r="M173" s="5" t="s">
        <v>2</v>
      </c>
      <c r="N173" s="9" t="str">
        <f>VLOOKUP(Tableau2579[[#This Row],[PLACE TREGUNC]],PointsClassement[],2,FALSE)</f>
        <v xml:space="preserve"> </v>
      </c>
      <c r="O173" s="5" t="s">
        <v>2</v>
      </c>
      <c r="P173" s="9" t="str">
        <f>VLOOKUP(Tableau2579[[#This Row],[PLACE SCAER]],PointsClassement[],2,FALSE)</f>
        <v xml:space="preserve"> </v>
      </c>
      <c r="Q173" s="5" t="s">
        <v>2</v>
      </c>
      <c r="R173" s="9" t="str">
        <f>VLOOKUP(Tableau2579[[#This Row],[PLACE GOUEZEC]],PointsClassement[],2,FALSE)</f>
        <v xml:space="preserve"> </v>
      </c>
      <c r="S173" s="7"/>
      <c r="T173" s="8">
        <f t="shared" si="5"/>
        <v>0</v>
      </c>
    </row>
    <row r="174" spans="1:20" x14ac:dyDescent="0.3">
      <c r="A174">
        <v>169</v>
      </c>
      <c r="E174" s="3" t="s">
        <v>2</v>
      </c>
      <c r="F174" s="9" t="str">
        <f>VLOOKUP(Tableau2579[[#This Row],[PLACE QUIMPER]],PointsClassement[],2,FALSE)</f>
        <v xml:space="preserve"> </v>
      </c>
      <c r="G174" s="5" t="s">
        <v>2</v>
      </c>
      <c r="H174" s="9" t="str">
        <f>VLOOKUP(Tableau2579[[#This Row],[PLACE RIEC]],PointsClassement[],2,FALSE)</f>
        <v xml:space="preserve"> </v>
      </c>
      <c r="I174" s="5" t="s">
        <v>2</v>
      </c>
      <c r="J174" s="9" t="str">
        <f>VLOOKUP(Tableau2579[[#This Row],[PLACE QUIMPERLE]],PointsClassement[],2,FALSE)</f>
        <v xml:space="preserve"> </v>
      </c>
      <c r="K174" s="5" t="s">
        <v>2</v>
      </c>
      <c r="L174" s="9" t="str">
        <f>VLOOKUP(Tableau2579[[#This Row],[PLACE ERGUE]],PointsClassement[],2,FALSE)</f>
        <v xml:space="preserve"> </v>
      </c>
      <c r="M174" s="5" t="s">
        <v>2</v>
      </c>
      <c r="N174" s="9" t="str">
        <f>VLOOKUP(Tableau2579[[#This Row],[PLACE TREGUNC]],PointsClassement[],2,FALSE)</f>
        <v xml:space="preserve"> </v>
      </c>
      <c r="O174" s="5" t="s">
        <v>2</v>
      </c>
      <c r="P174" s="9" t="str">
        <f>VLOOKUP(Tableau2579[[#This Row],[PLACE SCAER]],PointsClassement[],2,FALSE)</f>
        <v xml:space="preserve"> </v>
      </c>
      <c r="Q174" s="5" t="s">
        <v>2</v>
      </c>
      <c r="R174" s="9" t="str">
        <f>VLOOKUP(Tableau2579[[#This Row],[PLACE GOUEZEC]],PointsClassement[],2,FALSE)</f>
        <v xml:space="preserve"> </v>
      </c>
      <c r="S174" s="7"/>
      <c r="T174" s="8">
        <f t="shared" si="5"/>
        <v>0</v>
      </c>
    </row>
    <row r="175" spans="1:20" x14ac:dyDescent="0.3">
      <c r="A175">
        <v>170</v>
      </c>
      <c r="E175" s="3" t="s">
        <v>2</v>
      </c>
      <c r="F175" s="9" t="str">
        <f>VLOOKUP(Tableau2579[[#This Row],[PLACE QUIMPER]],PointsClassement[],2,FALSE)</f>
        <v xml:space="preserve"> </v>
      </c>
      <c r="G175" s="5" t="s">
        <v>2</v>
      </c>
      <c r="H175" s="9" t="str">
        <f>VLOOKUP(Tableau2579[[#This Row],[PLACE RIEC]],PointsClassement[],2,FALSE)</f>
        <v xml:space="preserve"> </v>
      </c>
      <c r="I175" s="5" t="s">
        <v>2</v>
      </c>
      <c r="J175" s="9" t="str">
        <f>VLOOKUP(Tableau2579[[#This Row],[PLACE QUIMPERLE]],PointsClassement[],2,FALSE)</f>
        <v xml:space="preserve"> </v>
      </c>
      <c r="K175" s="5" t="s">
        <v>2</v>
      </c>
      <c r="L175" s="9" t="str">
        <f>VLOOKUP(Tableau2579[[#This Row],[PLACE ERGUE]],PointsClassement[],2,FALSE)</f>
        <v xml:space="preserve"> </v>
      </c>
      <c r="M175" s="5" t="s">
        <v>2</v>
      </c>
      <c r="N175" s="9" t="str">
        <f>VLOOKUP(Tableau2579[[#This Row],[PLACE TREGUNC]],PointsClassement[],2,FALSE)</f>
        <v xml:space="preserve"> </v>
      </c>
      <c r="O175" s="5" t="s">
        <v>2</v>
      </c>
      <c r="P175" s="9" t="str">
        <f>VLOOKUP(Tableau2579[[#This Row],[PLACE SCAER]],PointsClassement[],2,FALSE)</f>
        <v xml:space="preserve"> </v>
      </c>
      <c r="Q175" s="5" t="s">
        <v>2</v>
      </c>
      <c r="R175" s="9" t="str">
        <f>VLOOKUP(Tableau2579[[#This Row],[PLACE GOUEZEC]],PointsClassement[],2,FALSE)</f>
        <v xml:space="preserve"> </v>
      </c>
      <c r="S175" s="7"/>
      <c r="T175" s="8">
        <f t="shared" si="5"/>
        <v>0</v>
      </c>
    </row>
    <row r="176" spans="1:20" x14ac:dyDescent="0.3">
      <c r="A176">
        <v>171</v>
      </c>
      <c r="E176" s="3" t="s">
        <v>2</v>
      </c>
      <c r="F176" s="9" t="str">
        <f>VLOOKUP(Tableau2579[[#This Row],[PLACE QUIMPER]],PointsClassement[],2,FALSE)</f>
        <v xml:space="preserve"> </v>
      </c>
      <c r="G176" s="5" t="s">
        <v>2</v>
      </c>
      <c r="H176" s="9" t="str">
        <f>VLOOKUP(Tableau2579[[#This Row],[PLACE RIEC]],PointsClassement[],2,FALSE)</f>
        <v xml:space="preserve"> </v>
      </c>
      <c r="I176" s="5" t="s">
        <v>2</v>
      </c>
      <c r="J176" s="9" t="str">
        <f>VLOOKUP(Tableau2579[[#This Row],[PLACE QUIMPERLE]],PointsClassement[],2,FALSE)</f>
        <v xml:space="preserve"> </v>
      </c>
      <c r="K176" s="5" t="s">
        <v>2</v>
      </c>
      <c r="L176" s="9" t="str">
        <f>VLOOKUP(Tableau2579[[#This Row],[PLACE ERGUE]],PointsClassement[],2,FALSE)</f>
        <v xml:space="preserve"> </v>
      </c>
      <c r="M176" s="5" t="s">
        <v>2</v>
      </c>
      <c r="N176" s="9" t="str">
        <f>VLOOKUP(Tableau2579[[#This Row],[PLACE TREGUNC]],PointsClassement[],2,FALSE)</f>
        <v xml:space="preserve"> </v>
      </c>
      <c r="O176" s="5" t="s">
        <v>2</v>
      </c>
      <c r="P176" s="9" t="str">
        <f>VLOOKUP(Tableau2579[[#This Row],[PLACE SCAER]],PointsClassement[],2,FALSE)</f>
        <v xml:space="preserve"> </v>
      </c>
      <c r="Q176" s="5" t="s">
        <v>2</v>
      </c>
      <c r="R176" s="9" t="str">
        <f>VLOOKUP(Tableau2579[[#This Row],[PLACE GOUEZEC]],PointsClassement[],2,FALSE)</f>
        <v xml:space="preserve"> </v>
      </c>
      <c r="S176" s="7"/>
      <c r="T176" s="8">
        <f t="shared" si="5"/>
        <v>0</v>
      </c>
    </row>
    <row r="177" spans="1:20" x14ac:dyDescent="0.3">
      <c r="A177">
        <v>172</v>
      </c>
      <c r="E177" s="3" t="s">
        <v>2</v>
      </c>
      <c r="F177" s="9" t="str">
        <f>VLOOKUP(Tableau2579[[#This Row],[PLACE QUIMPER]],PointsClassement[],2,FALSE)</f>
        <v xml:space="preserve"> </v>
      </c>
      <c r="G177" s="5" t="s">
        <v>2</v>
      </c>
      <c r="H177" s="9" t="str">
        <f>VLOOKUP(Tableau2579[[#This Row],[PLACE RIEC]],PointsClassement[],2,FALSE)</f>
        <v xml:space="preserve"> </v>
      </c>
      <c r="I177" s="5" t="s">
        <v>2</v>
      </c>
      <c r="J177" s="9" t="str">
        <f>VLOOKUP(Tableau2579[[#This Row],[PLACE QUIMPERLE]],PointsClassement[],2,FALSE)</f>
        <v xml:space="preserve"> </v>
      </c>
      <c r="K177" s="5" t="s">
        <v>2</v>
      </c>
      <c r="L177" s="9" t="str">
        <f>VLOOKUP(Tableau2579[[#This Row],[PLACE ERGUE]],PointsClassement[],2,FALSE)</f>
        <v xml:space="preserve"> </v>
      </c>
      <c r="M177" s="5" t="s">
        <v>2</v>
      </c>
      <c r="N177" s="9" t="str">
        <f>VLOOKUP(Tableau2579[[#This Row],[PLACE TREGUNC]],PointsClassement[],2,FALSE)</f>
        <v xml:space="preserve"> </v>
      </c>
      <c r="O177" s="5" t="s">
        <v>2</v>
      </c>
      <c r="P177" s="9" t="str">
        <f>VLOOKUP(Tableau2579[[#This Row],[PLACE SCAER]],PointsClassement[],2,FALSE)</f>
        <v xml:space="preserve"> </v>
      </c>
      <c r="Q177" s="5" t="s">
        <v>2</v>
      </c>
      <c r="R177" s="9" t="str">
        <f>VLOOKUP(Tableau2579[[#This Row],[PLACE GOUEZEC]],PointsClassement[],2,FALSE)</f>
        <v xml:space="preserve"> </v>
      </c>
      <c r="S177" s="7"/>
      <c r="T177" s="8">
        <f t="shared" si="5"/>
        <v>0</v>
      </c>
    </row>
    <row r="178" spans="1:20" x14ac:dyDescent="0.3">
      <c r="A178">
        <v>173</v>
      </c>
      <c r="E178" s="3" t="s">
        <v>2</v>
      </c>
      <c r="F178" s="9" t="str">
        <f>VLOOKUP(Tableau2579[[#This Row],[PLACE QUIMPER]],PointsClassement[],2,FALSE)</f>
        <v xml:space="preserve"> </v>
      </c>
      <c r="G178" s="5" t="s">
        <v>2</v>
      </c>
      <c r="H178" s="9" t="str">
        <f>VLOOKUP(Tableau2579[[#This Row],[PLACE RIEC]],PointsClassement[],2,FALSE)</f>
        <v xml:space="preserve"> </v>
      </c>
      <c r="I178" s="5" t="s">
        <v>2</v>
      </c>
      <c r="J178" s="9" t="str">
        <f>VLOOKUP(Tableau2579[[#This Row],[PLACE QUIMPERLE]],PointsClassement[],2,FALSE)</f>
        <v xml:space="preserve"> </v>
      </c>
      <c r="K178" s="5" t="s">
        <v>2</v>
      </c>
      <c r="L178" s="9" t="str">
        <f>VLOOKUP(Tableau2579[[#This Row],[PLACE ERGUE]],PointsClassement[],2,FALSE)</f>
        <v xml:space="preserve"> </v>
      </c>
      <c r="M178" s="5" t="s">
        <v>2</v>
      </c>
      <c r="N178" s="9" t="str">
        <f>VLOOKUP(Tableau2579[[#This Row],[PLACE TREGUNC]],PointsClassement[],2,FALSE)</f>
        <v xml:space="preserve"> </v>
      </c>
      <c r="O178" s="5" t="s">
        <v>2</v>
      </c>
      <c r="P178" s="9" t="str">
        <f>VLOOKUP(Tableau2579[[#This Row],[PLACE SCAER]],PointsClassement[],2,FALSE)</f>
        <v xml:space="preserve"> </v>
      </c>
      <c r="Q178" s="5" t="s">
        <v>2</v>
      </c>
      <c r="R178" s="9" t="str">
        <f>VLOOKUP(Tableau2579[[#This Row],[PLACE GOUEZEC]],PointsClassement[],2,FALSE)</f>
        <v xml:space="preserve"> </v>
      </c>
      <c r="S178" s="7"/>
      <c r="T178" s="8">
        <f t="shared" si="5"/>
        <v>0</v>
      </c>
    </row>
    <row r="179" spans="1:20" x14ac:dyDescent="0.3">
      <c r="A179">
        <v>174</v>
      </c>
      <c r="E179" s="3" t="s">
        <v>2</v>
      </c>
      <c r="F179" s="9" t="str">
        <f>VLOOKUP(Tableau2579[[#This Row],[PLACE QUIMPER]],PointsClassement[],2,FALSE)</f>
        <v xml:space="preserve"> </v>
      </c>
      <c r="G179" s="5" t="s">
        <v>2</v>
      </c>
      <c r="H179" s="9" t="str">
        <f>VLOOKUP(Tableau2579[[#This Row],[PLACE RIEC]],PointsClassement[],2,FALSE)</f>
        <v xml:space="preserve"> </v>
      </c>
      <c r="I179" s="5" t="s">
        <v>2</v>
      </c>
      <c r="J179" s="9" t="str">
        <f>VLOOKUP(Tableau2579[[#This Row],[PLACE QUIMPERLE]],PointsClassement[],2,FALSE)</f>
        <v xml:space="preserve"> </v>
      </c>
      <c r="K179" s="5" t="s">
        <v>2</v>
      </c>
      <c r="L179" s="9" t="str">
        <f>VLOOKUP(Tableau2579[[#This Row],[PLACE ERGUE]],PointsClassement[],2,FALSE)</f>
        <v xml:space="preserve"> </v>
      </c>
      <c r="M179" s="5" t="s">
        <v>2</v>
      </c>
      <c r="N179" s="9" t="str">
        <f>VLOOKUP(Tableau2579[[#This Row],[PLACE TREGUNC]],PointsClassement[],2,FALSE)</f>
        <v xml:space="preserve"> </v>
      </c>
      <c r="O179" s="5" t="s">
        <v>2</v>
      </c>
      <c r="P179" s="9" t="str">
        <f>VLOOKUP(Tableau2579[[#This Row],[PLACE SCAER]],PointsClassement[],2,FALSE)</f>
        <v xml:space="preserve"> </v>
      </c>
      <c r="Q179" s="5" t="s">
        <v>2</v>
      </c>
      <c r="R179" s="9" t="str">
        <f>VLOOKUP(Tableau2579[[#This Row],[PLACE GOUEZEC]],PointsClassement[],2,FALSE)</f>
        <v xml:space="preserve"> </v>
      </c>
      <c r="S179" s="7"/>
      <c r="T179" s="8">
        <f t="shared" si="5"/>
        <v>0</v>
      </c>
    </row>
    <row r="180" spans="1:20" x14ac:dyDescent="0.3">
      <c r="A180">
        <v>175</v>
      </c>
      <c r="E180" s="3" t="s">
        <v>2</v>
      </c>
      <c r="F180" s="9" t="str">
        <f>VLOOKUP(Tableau2579[[#This Row],[PLACE QUIMPER]],PointsClassement[],2,FALSE)</f>
        <v xml:space="preserve"> </v>
      </c>
      <c r="G180" s="5" t="s">
        <v>2</v>
      </c>
      <c r="H180" s="9" t="str">
        <f>VLOOKUP(Tableau2579[[#This Row],[PLACE RIEC]],PointsClassement[],2,FALSE)</f>
        <v xml:space="preserve"> </v>
      </c>
      <c r="I180" s="5" t="s">
        <v>2</v>
      </c>
      <c r="J180" s="9" t="str">
        <f>VLOOKUP(Tableau2579[[#This Row],[PLACE QUIMPERLE]],PointsClassement[],2,FALSE)</f>
        <v xml:space="preserve"> </v>
      </c>
      <c r="K180" s="5" t="s">
        <v>2</v>
      </c>
      <c r="L180" s="9" t="str">
        <f>VLOOKUP(Tableau2579[[#This Row],[PLACE ERGUE]],PointsClassement[],2,FALSE)</f>
        <v xml:space="preserve"> </v>
      </c>
      <c r="M180" s="5" t="s">
        <v>2</v>
      </c>
      <c r="N180" s="9" t="str">
        <f>VLOOKUP(Tableau2579[[#This Row],[PLACE TREGUNC]],PointsClassement[],2,FALSE)</f>
        <v xml:space="preserve"> </v>
      </c>
      <c r="O180" s="5" t="s">
        <v>2</v>
      </c>
      <c r="P180" s="9" t="str">
        <f>VLOOKUP(Tableau2579[[#This Row],[PLACE SCAER]],PointsClassement[],2,FALSE)</f>
        <v xml:space="preserve"> </v>
      </c>
      <c r="Q180" s="5" t="s">
        <v>2</v>
      </c>
      <c r="R180" s="9" t="str">
        <f>VLOOKUP(Tableau2579[[#This Row],[PLACE GOUEZEC]],PointsClassement[],2,FALSE)</f>
        <v xml:space="preserve"> </v>
      </c>
      <c r="S180" s="7"/>
      <c r="T180" s="8">
        <f t="shared" si="5"/>
        <v>0</v>
      </c>
    </row>
    <row r="181" spans="1:20" x14ac:dyDescent="0.3">
      <c r="A181">
        <v>176</v>
      </c>
      <c r="E181" s="3" t="s">
        <v>2</v>
      </c>
      <c r="F181" s="9" t="str">
        <f>VLOOKUP(Tableau2579[[#This Row],[PLACE QUIMPER]],PointsClassement[],2,FALSE)</f>
        <v xml:space="preserve"> </v>
      </c>
      <c r="G181" s="5" t="s">
        <v>2</v>
      </c>
      <c r="H181" s="9" t="str">
        <f>VLOOKUP(Tableau2579[[#This Row],[PLACE RIEC]],PointsClassement[],2,FALSE)</f>
        <v xml:space="preserve"> </v>
      </c>
      <c r="I181" s="5" t="s">
        <v>2</v>
      </c>
      <c r="J181" s="9" t="str">
        <f>VLOOKUP(Tableau2579[[#This Row],[PLACE QUIMPERLE]],PointsClassement[],2,FALSE)</f>
        <v xml:space="preserve"> </v>
      </c>
      <c r="K181" s="5" t="s">
        <v>2</v>
      </c>
      <c r="L181" s="9" t="str">
        <f>VLOOKUP(Tableau2579[[#This Row],[PLACE ERGUE]],PointsClassement[],2,FALSE)</f>
        <v xml:space="preserve"> </v>
      </c>
      <c r="M181" s="5" t="s">
        <v>2</v>
      </c>
      <c r="N181" s="9" t="str">
        <f>VLOOKUP(Tableau2579[[#This Row],[PLACE TREGUNC]],PointsClassement[],2,FALSE)</f>
        <v xml:space="preserve"> </v>
      </c>
      <c r="O181" s="5" t="s">
        <v>2</v>
      </c>
      <c r="P181" s="9" t="str">
        <f>VLOOKUP(Tableau2579[[#This Row],[PLACE SCAER]],PointsClassement[],2,FALSE)</f>
        <v xml:space="preserve"> </v>
      </c>
      <c r="Q181" s="5" t="s">
        <v>2</v>
      </c>
      <c r="R181" s="9" t="str">
        <f>VLOOKUP(Tableau2579[[#This Row],[PLACE GOUEZEC]],PointsClassement[],2,FALSE)</f>
        <v xml:space="preserve"> </v>
      </c>
      <c r="S181" s="7"/>
      <c r="T181" s="8">
        <f t="shared" si="5"/>
        <v>0</v>
      </c>
    </row>
    <row r="182" spans="1:20" x14ac:dyDescent="0.3">
      <c r="A182">
        <v>177</v>
      </c>
      <c r="E182" s="3" t="s">
        <v>2</v>
      </c>
      <c r="F182" s="9" t="str">
        <f>VLOOKUP(Tableau2579[[#This Row],[PLACE QUIMPER]],PointsClassement[],2,FALSE)</f>
        <v xml:space="preserve"> </v>
      </c>
      <c r="G182" s="5" t="s">
        <v>2</v>
      </c>
      <c r="H182" s="9" t="str">
        <f>VLOOKUP(Tableau2579[[#This Row],[PLACE RIEC]],PointsClassement[],2,FALSE)</f>
        <v xml:space="preserve"> </v>
      </c>
      <c r="I182" s="5" t="s">
        <v>2</v>
      </c>
      <c r="J182" s="9" t="str">
        <f>VLOOKUP(Tableau2579[[#This Row],[PLACE QUIMPERLE]],PointsClassement[],2,FALSE)</f>
        <v xml:space="preserve"> </v>
      </c>
      <c r="K182" s="5" t="s">
        <v>2</v>
      </c>
      <c r="L182" s="9" t="str">
        <f>VLOOKUP(Tableau2579[[#This Row],[PLACE ERGUE]],PointsClassement[],2,FALSE)</f>
        <v xml:space="preserve"> </v>
      </c>
      <c r="M182" s="5" t="s">
        <v>2</v>
      </c>
      <c r="N182" s="9" t="str">
        <f>VLOOKUP(Tableau2579[[#This Row],[PLACE TREGUNC]],PointsClassement[],2,FALSE)</f>
        <v xml:space="preserve"> </v>
      </c>
      <c r="O182" s="5" t="s">
        <v>2</v>
      </c>
      <c r="P182" s="9" t="str">
        <f>VLOOKUP(Tableau2579[[#This Row],[PLACE SCAER]],PointsClassement[],2,FALSE)</f>
        <v xml:space="preserve"> </v>
      </c>
      <c r="Q182" s="5" t="s">
        <v>2</v>
      </c>
      <c r="R182" s="9" t="str">
        <f>VLOOKUP(Tableau2579[[#This Row],[PLACE GOUEZEC]],PointsClassement[],2,FALSE)</f>
        <v xml:space="preserve"> </v>
      </c>
      <c r="S182" s="7"/>
      <c r="T182" s="8">
        <f t="shared" si="5"/>
        <v>0</v>
      </c>
    </row>
    <row r="183" spans="1:20" x14ac:dyDescent="0.3">
      <c r="A183">
        <v>178</v>
      </c>
      <c r="E183" s="3" t="s">
        <v>2</v>
      </c>
      <c r="F183" s="9" t="str">
        <f>VLOOKUP(Tableau2579[[#This Row],[PLACE QUIMPER]],PointsClassement[],2,FALSE)</f>
        <v xml:space="preserve"> </v>
      </c>
      <c r="G183" s="5" t="s">
        <v>2</v>
      </c>
      <c r="H183" s="9" t="str">
        <f>VLOOKUP(Tableau2579[[#This Row],[PLACE RIEC]],PointsClassement[],2,FALSE)</f>
        <v xml:space="preserve"> </v>
      </c>
      <c r="I183" s="5" t="s">
        <v>2</v>
      </c>
      <c r="J183" s="9" t="str">
        <f>VLOOKUP(Tableau2579[[#This Row],[PLACE QUIMPERLE]],PointsClassement[],2,FALSE)</f>
        <v xml:space="preserve"> </v>
      </c>
      <c r="K183" s="5" t="s">
        <v>2</v>
      </c>
      <c r="L183" s="9" t="str">
        <f>VLOOKUP(Tableau2579[[#This Row],[PLACE ERGUE]],PointsClassement[],2,FALSE)</f>
        <v xml:space="preserve"> </v>
      </c>
      <c r="M183" s="5" t="s">
        <v>2</v>
      </c>
      <c r="N183" s="9" t="str">
        <f>VLOOKUP(Tableau2579[[#This Row],[PLACE TREGUNC]],PointsClassement[],2,FALSE)</f>
        <v xml:space="preserve"> </v>
      </c>
      <c r="O183" s="5" t="s">
        <v>2</v>
      </c>
      <c r="P183" s="9" t="str">
        <f>VLOOKUP(Tableau2579[[#This Row],[PLACE SCAER]],PointsClassement[],2,FALSE)</f>
        <v xml:space="preserve"> </v>
      </c>
      <c r="Q183" s="5" t="s">
        <v>2</v>
      </c>
      <c r="R183" s="9" t="str">
        <f>VLOOKUP(Tableau2579[[#This Row],[PLACE GOUEZEC]],PointsClassement[],2,FALSE)</f>
        <v xml:space="preserve"> </v>
      </c>
      <c r="S183" s="7"/>
      <c r="T183" s="8">
        <f t="shared" si="5"/>
        <v>0</v>
      </c>
    </row>
    <row r="184" spans="1:20" x14ac:dyDescent="0.3">
      <c r="A184">
        <v>179</v>
      </c>
      <c r="E184" s="3" t="s">
        <v>2</v>
      </c>
      <c r="F184" s="9" t="str">
        <f>VLOOKUP(Tableau2579[[#This Row],[PLACE QUIMPER]],PointsClassement[],2,FALSE)</f>
        <v xml:space="preserve"> </v>
      </c>
      <c r="G184" s="5" t="s">
        <v>2</v>
      </c>
      <c r="H184" s="9" t="str">
        <f>VLOOKUP(Tableau2579[[#This Row],[PLACE RIEC]],PointsClassement[],2,FALSE)</f>
        <v xml:space="preserve"> </v>
      </c>
      <c r="I184" s="5" t="s">
        <v>2</v>
      </c>
      <c r="J184" s="9" t="str">
        <f>VLOOKUP(Tableau2579[[#This Row],[PLACE QUIMPERLE]],PointsClassement[],2,FALSE)</f>
        <v xml:space="preserve"> </v>
      </c>
      <c r="K184" s="5" t="s">
        <v>2</v>
      </c>
      <c r="L184" s="9" t="str">
        <f>VLOOKUP(Tableau2579[[#This Row],[PLACE ERGUE]],PointsClassement[],2,FALSE)</f>
        <v xml:space="preserve"> </v>
      </c>
      <c r="M184" s="5" t="s">
        <v>2</v>
      </c>
      <c r="N184" s="9" t="str">
        <f>VLOOKUP(Tableau2579[[#This Row],[PLACE TREGUNC]],PointsClassement[],2,FALSE)</f>
        <v xml:space="preserve"> </v>
      </c>
      <c r="O184" s="5" t="s">
        <v>2</v>
      </c>
      <c r="P184" s="9" t="str">
        <f>VLOOKUP(Tableau2579[[#This Row],[PLACE SCAER]],PointsClassement[],2,FALSE)</f>
        <v xml:space="preserve"> </v>
      </c>
      <c r="Q184" s="5" t="s">
        <v>2</v>
      </c>
      <c r="R184" s="9" t="str">
        <f>VLOOKUP(Tableau2579[[#This Row],[PLACE GOUEZEC]],PointsClassement[],2,FALSE)</f>
        <v xml:space="preserve"> </v>
      </c>
      <c r="S184" s="7"/>
      <c r="T184" s="8">
        <f t="shared" si="5"/>
        <v>0</v>
      </c>
    </row>
    <row r="185" spans="1:20" x14ac:dyDescent="0.3">
      <c r="A185">
        <v>180</v>
      </c>
      <c r="E185" s="3" t="s">
        <v>2</v>
      </c>
      <c r="F185" s="9" t="str">
        <f>VLOOKUP(Tableau2579[[#This Row],[PLACE QUIMPER]],PointsClassement[],2,FALSE)</f>
        <v xml:space="preserve"> </v>
      </c>
      <c r="G185" s="5" t="s">
        <v>2</v>
      </c>
      <c r="H185" s="9" t="str">
        <f>VLOOKUP(Tableau2579[[#This Row],[PLACE RIEC]],PointsClassement[],2,FALSE)</f>
        <v xml:space="preserve"> </v>
      </c>
      <c r="I185" s="5" t="s">
        <v>2</v>
      </c>
      <c r="J185" s="9" t="str">
        <f>VLOOKUP(Tableau2579[[#This Row],[PLACE QUIMPERLE]],PointsClassement[],2,FALSE)</f>
        <v xml:space="preserve"> </v>
      </c>
      <c r="K185" s="5" t="s">
        <v>2</v>
      </c>
      <c r="L185" s="9" t="str">
        <f>VLOOKUP(Tableau2579[[#This Row],[PLACE ERGUE]],PointsClassement[],2,FALSE)</f>
        <v xml:space="preserve"> </v>
      </c>
      <c r="M185" s="5" t="s">
        <v>2</v>
      </c>
      <c r="N185" s="9" t="str">
        <f>VLOOKUP(Tableau2579[[#This Row],[PLACE TREGUNC]],PointsClassement[],2,FALSE)</f>
        <v xml:space="preserve"> </v>
      </c>
      <c r="O185" s="5" t="s">
        <v>2</v>
      </c>
      <c r="P185" s="9" t="str">
        <f>VLOOKUP(Tableau2579[[#This Row],[PLACE SCAER]],PointsClassement[],2,FALSE)</f>
        <v xml:space="preserve"> </v>
      </c>
      <c r="Q185" s="5" t="s">
        <v>2</v>
      </c>
      <c r="R185" s="9" t="str">
        <f>VLOOKUP(Tableau2579[[#This Row],[PLACE GOUEZEC]],PointsClassement[],2,FALSE)</f>
        <v xml:space="preserve"> </v>
      </c>
      <c r="S185" s="7"/>
      <c r="T185" s="8">
        <f t="shared" si="5"/>
        <v>0</v>
      </c>
    </row>
    <row r="186" spans="1:20" x14ac:dyDescent="0.3">
      <c r="A186">
        <v>181</v>
      </c>
      <c r="E186" s="3" t="s">
        <v>2</v>
      </c>
      <c r="F186" s="9" t="str">
        <f>VLOOKUP(Tableau2579[[#This Row],[PLACE QUIMPER]],PointsClassement[],2,FALSE)</f>
        <v xml:space="preserve"> </v>
      </c>
      <c r="G186" s="5" t="s">
        <v>2</v>
      </c>
      <c r="H186" s="9" t="str">
        <f>VLOOKUP(Tableau2579[[#This Row],[PLACE RIEC]],PointsClassement[],2,FALSE)</f>
        <v xml:space="preserve"> </v>
      </c>
      <c r="I186" s="5" t="s">
        <v>2</v>
      </c>
      <c r="J186" s="9" t="str">
        <f>VLOOKUP(Tableau2579[[#This Row],[PLACE QUIMPERLE]],PointsClassement[],2,FALSE)</f>
        <v xml:space="preserve"> </v>
      </c>
      <c r="K186" s="5" t="s">
        <v>2</v>
      </c>
      <c r="L186" s="9" t="str">
        <f>VLOOKUP(Tableau2579[[#This Row],[PLACE ERGUE]],PointsClassement[],2,FALSE)</f>
        <v xml:space="preserve"> </v>
      </c>
      <c r="M186" s="5" t="s">
        <v>2</v>
      </c>
      <c r="N186" s="9" t="str">
        <f>VLOOKUP(Tableau2579[[#This Row],[PLACE TREGUNC]],PointsClassement[],2,FALSE)</f>
        <v xml:space="preserve"> </v>
      </c>
      <c r="O186" s="5" t="s">
        <v>2</v>
      </c>
      <c r="P186" s="9" t="str">
        <f>VLOOKUP(Tableau2579[[#This Row],[PLACE SCAER]],PointsClassement[],2,FALSE)</f>
        <v xml:space="preserve"> </v>
      </c>
      <c r="Q186" s="5" t="s">
        <v>2</v>
      </c>
      <c r="R186" s="9" t="str">
        <f>VLOOKUP(Tableau2579[[#This Row],[PLACE GOUEZEC]],PointsClassement[],2,FALSE)</f>
        <v xml:space="preserve"> </v>
      </c>
      <c r="S186" s="7"/>
      <c r="T186" s="8">
        <f t="shared" si="5"/>
        <v>0</v>
      </c>
    </row>
    <row r="187" spans="1:20" x14ac:dyDescent="0.3">
      <c r="A187">
        <v>182</v>
      </c>
      <c r="E187" s="3" t="s">
        <v>2</v>
      </c>
      <c r="F187" s="9" t="str">
        <f>VLOOKUP(Tableau2579[[#This Row],[PLACE QUIMPER]],PointsClassement[],2,FALSE)</f>
        <v xml:space="preserve"> </v>
      </c>
      <c r="G187" s="5" t="s">
        <v>2</v>
      </c>
      <c r="H187" s="9" t="str">
        <f>VLOOKUP(Tableau2579[[#This Row],[PLACE RIEC]],PointsClassement[],2,FALSE)</f>
        <v xml:space="preserve"> </v>
      </c>
      <c r="I187" s="5" t="s">
        <v>2</v>
      </c>
      <c r="J187" s="9" t="str">
        <f>VLOOKUP(Tableau2579[[#This Row],[PLACE QUIMPERLE]],PointsClassement[],2,FALSE)</f>
        <v xml:space="preserve"> </v>
      </c>
      <c r="K187" s="5" t="s">
        <v>2</v>
      </c>
      <c r="L187" s="9" t="str">
        <f>VLOOKUP(Tableau2579[[#This Row],[PLACE ERGUE]],PointsClassement[],2,FALSE)</f>
        <v xml:space="preserve"> </v>
      </c>
      <c r="M187" s="5" t="s">
        <v>2</v>
      </c>
      <c r="N187" s="9" t="str">
        <f>VLOOKUP(Tableau2579[[#This Row],[PLACE TREGUNC]],PointsClassement[],2,FALSE)</f>
        <v xml:space="preserve"> </v>
      </c>
      <c r="O187" s="5" t="s">
        <v>2</v>
      </c>
      <c r="P187" s="9" t="str">
        <f>VLOOKUP(Tableau2579[[#This Row],[PLACE SCAER]],PointsClassement[],2,FALSE)</f>
        <v xml:space="preserve"> </v>
      </c>
      <c r="Q187" s="5" t="s">
        <v>2</v>
      </c>
      <c r="R187" s="9" t="str">
        <f>VLOOKUP(Tableau2579[[#This Row],[PLACE GOUEZEC]],PointsClassement[],2,FALSE)</f>
        <v xml:space="preserve"> </v>
      </c>
      <c r="S187" s="7"/>
      <c r="T187" s="8">
        <f t="shared" si="5"/>
        <v>0</v>
      </c>
    </row>
    <row r="188" spans="1:20" x14ac:dyDescent="0.3">
      <c r="A188">
        <v>183</v>
      </c>
      <c r="E188" s="3" t="s">
        <v>2</v>
      </c>
      <c r="F188" s="9" t="str">
        <f>VLOOKUP(Tableau2579[[#This Row],[PLACE QUIMPER]],PointsClassement[],2,FALSE)</f>
        <v xml:space="preserve"> </v>
      </c>
      <c r="G188" s="5" t="s">
        <v>2</v>
      </c>
      <c r="H188" s="9" t="str">
        <f>VLOOKUP(Tableau2579[[#This Row],[PLACE RIEC]],PointsClassement[],2,FALSE)</f>
        <v xml:space="preserve"> </v>
      </c>
      <c r="I188" s="5" t="s">
        <v>2</v>
      </c>
      <c r="J188" s="9" t="str">
        <f>VLOOKUP(Tableau2579[[#This Row],[PLACE QUIMPERLE]],PointsClassement[],2,FALSE)</f>
        <v xml:space="preserve"> </v>
      </c>
      <c r="K188" s="5" t="s">
        <v>2</v>
      </c>
      <c r="L188" s="9" t="str">
        <f>VLOOKUP(Tableau2579[[#This Row],[PLACE ERGUE]],PointsClassement[],2,FALSE)</f>
        <v xml:space="preserve"> </v>
      </c>
      <c r="M188" s="5" t="s">
        <v>2</v>
      </c>
      <c r="N188" s="9" t="str">
        <f>VLOOKUP(Tableau2579[[#This Row],[PLACE TREGUNC]],PointsClassement[],2,FALSE)</f>
        <v xml:space="preserve"> </v>
      </c>
      <c r="O188" s="5" t="s">
        <v>2</v>
      </c>
      <c r="P188" s="9" t="str">
        <f>VLOOKUP(Tableau2579[[#This Row],[PLACE SCAER]],PointsClassement[],2,FALSE)</f>
        <v xml:space="preserve"> </v>
      </c>
      <c r="Q188" s="5" t="s">
        <v>2</v>
      </c>
      <c r="R188" s="9" t="str">
        <f>VLOOKUP(Tableau2579[[#This Row],[PLACE GOUEZEC]],PointsClassement[],2,FALSE)</f>
        <v xml:space="preserve"> </v>
      </c>
      <c r="S188" s="7"/>
      <c r="T188" s="8">
        <f t="shared" si="5"/>
        <v>0</v>
      </c>
    </row>
    <row r="189" spans="1:20" x14ac:dyDescent="0.3">
      <c r="A189">
        <v>184</v>
      </c>
      <c r="E189" s="3" t="s">
        <v>2</v>
      </c>
      <c r="F189" s="9" t="str">
        <f>VLOOKUP(Tableau2579[[#This Row],[PLACE QUIMPER]],PointsClassement[],2,FALSE)</f>
        <v xml:space="preserve"> </v>
      </c>
      <c r="G189" s="5" t="s">
        <v>2</v>
      </c>
      <c r="H189" s="9" t="str">
        <f>VLOOKUP(Tableau2579[[#This Row],[PLACE RIEC]],PointsClassement[],2,FALSE)</f>
        <v xml:space="preserve"> </v>
      </c>
      <c r="I189" s="5" t="s">
        <v>2</v>
      </c>
      <c r="J189" s="9" t="str">
        <f>VLOOKUP(Tableau2579[[#This Row],[PLACE QUIMPERLE]],PointsClassement[],2,FALSE)</f>
        <v xml:space="preserve"> </v>
      </c>
      <c r="K189" s="5" t="s">
        <v>2</v>
      </c>
      <c r="L189" s="9" t="str">
        <f>VLOOKUP(Tableau2579[[#This Row],[PLACE ERGUE]],PointsClassement[],2,FALSE)</f>
        <v xml:space="preserve"> </v>
      </c>
      <c r="M189" s="5" t="s">
        <v>2</v>
      </c>
      <c r="N189" s="9" t="str">
        <f>VLOOKUP(Tableau2579[[#This Row],[PLACE TREGUNC]],PointsClassement[],2,FALSE)</f>
        <v xml:space="preserve"> </v>
      </c>
      <c r="O189" s="5" t="s">
        <v>2</v>
      </c>
      <c r="P189" s="9" t="str">
        <f>VLOOKUP(Tableau2579[[#This Row],[PLACE SCAER]],PointsClassement[],2,FALSE)</f>
        <v xml:space="preserve"> </v>
      </c>
      <c r="Q189" s="5" t="s">
        <v>2</v>
      </c>
      <c r="R189" s="9" t="str">
        <f>VLOOKUP(Tableau2579[[#This Row],[PLACE GOUEZEC]],PointsClassement[],2,FALSE)</f>
        <v xml:space="preserve"> </v>
      </c>
      <c r="S189" s="7"/>
      <c r="T189" s="8">
        <f t="shared" si="5"/>
        <v>0</v>
      </c>
    </row>
    <row r="190" spans="1:20" x14ac:dyDescent="0.3">
      <c r="A190">
        <v>185</v>
      </c>
      <c r="E190" s="3" t="s">
        <v>2</v>
      </c>
      <c r="F190" s="9" t="str">
        <f>VLOOKUP(Tableau2579[[#This Row],[PLACE QUIMPER]],PointsClassement[],2,FALSE)</f>
        <v xml:space="preserve"> </v>
      </c>
      <c r="G190" s="5" t="s">
        <v>2</v>
      </c>
      <c r="H190" s="9" t="str">
        <f>VLOOKUP(Tableau2579[[#This Row],[PLACE RIEC]],PointsClassement[],2,FALSE)</f>
        <v xml:space="preserve"> </v>
      </c>
      <c r="I190" s="5" t="s">
        <v>2</v>
      </c>
      <c r="J190" s="9" t="str">
        <f>VLOOKUP(Tableau2579[[#This Row],[PLACE QUIMPERLE]],PointsClassement[],2,FALSE)</f>
        <v xml:space="preserve"> </v>
      </c>
      <c r="K190" s="5" t="s">
        <v>2</v>
      </c>
      <c r="L190" s="9" t="str">
        <f>VLOOKUP(Tableau2579[[#This Row],[PLACE ERGUE]],PointsClassement[],2,FALSE)</f>
        <v xml:space="preserve"> </v>
      </c>
      <c r="M190" s="5" t="s">
        <v>2</v>
      </c>
      <c r="N190" s="9" t="str">
        <f>VLOOKUP(Tableau2579[[#This Row],[PLACE TREGUNC]],PointsClassement[],2,FALSE)</f>
        <v xml:space="preserve"> </v>
      </c>
      <c r="O190" s="5" t="s">
        <v>2</v>
      </c>
      <c r="P190" s="9" t="str">
        <f>VLOOKUP(Tableau2579[[#This Row],[PLACE SCAER]],PointsClassement[],2,FALSE)</f>
        <v xml:space="preserve"> </v>
      </c>
      <c r="Q190" s="5" t="s">
        <v>2</v>
      </c>
      <c r="R190" s="9" t="str">
        <f>VLOOKUP(Tableau2579[[#This Row],[PLACE GOUEZEC]],PointsClassement[],2,FALSE)</f>
        <v xml:space="preserve"> </v>
      </c>
      <c r="S190" s="7"/>
      <c r="T190" s="8">
        <f t="shared" si="5"/>
        <v>0</v>
      </c>
    </row>
    <row r="191" spans="1:20" x14ac:dyDescent="0.3">
      <c r="A191">
        <v>186</v>
      </c>
      <c r="E191" s="3" t="s">
        <v>2</v>
      </c>
      <c r="F191" s="9" t="str">
        <f>VLOOKUP(Tableau2579[[#This Row],[PLACE QUIMPER]],PointsClassement[],2,FALSE)</f>
        <v xml:space="preserve"> </v>
      </c>
      <c r="G191" s="5" t="s">
        <v>2</v>
      </c>
      <c r="H191" s="9" t="str">
        <f>VLOOKUP(Tableau2579[[#This Row],[PLACE RIEC]],PointsClassement[],2,FALSE)</f>
        <v xml:space="preserve"> </v>
      </c>
      <c r="I191" s="5" t="s">
        <v>2</v>
      </c>
      <c r="J191" s="9" t="str">
        <f>VLOOKUP(Tableau2579[[#This Row],[PLACE QUIMPERLE]],PointsClassement[],2,FALSE)</f>
        <v xml:space="preserve"> </v>
      </c>
      <c r="K191" s="5" t="s">
        <v>2</v>
      </c>
      <c r="L191" s="9" t="str">
        <f>VLOOKUP(Tableau2579[[#This Row],[PLACE ERGUE]],PointsClassement[],2,FALSE)</f>
        <v xml:space="preserve"> </v>
      </c>
      <c r="M191" s="5" t="s">
        <v>2</v>
      </c>
      <c r="N191" s="9" t="str">
        <f>VLOOKUP(Tableau2579[[#This Row],[PLACE TREGUNC]],PointsClassement[],2,FALSE)</f>
        <v xml:space="preserve"> </v>
      </c>
      <c r="O191" s="5" t="s">
        <v>2</v>
      </c>
      <c r="P191" s="9" t="str">
        <f>VLOOKUP(Tableau2579[[#This Row],[PLACE SCAER]],PointsClassement[],2,FALSE)</f>
        <v xml:space="preserve"> </v>
      </c>
      <c r="Q191" s="5" t="s">
        <v>2</v>
      </c>
      <c r="R191" s="9" t="str">
        <f>VLOOKUP(Tableau2579[[#This Row],[PLACE GOUEZEC]],PointsClassement[],2,FALSE)</f>
        <v xml:space="preserve"> </v>
      </c>
      <c r="S191" s="7"/>
      <c r="T191" s="8">
        <f t="shared" si="5"/>
        <v>0</v>
      </c>
    </row>
    <row r="192" spans="1:20" x14ac:dyDescent="0.3">
      <c r="A192">
        <v>187</v>
      </c>
      <c r="E192" s="3" t="s">
        <v>2</v>
      </c>
      <c r="F192" s="9" t="str">
        <f>VLOOKUP(Tableau2579[[#This Row],[PLACE QUIMPER]],PointsClassement[],2,FALSE)</f>
        <v xml:space="preserve"> </v>
      </c>
      <c r="G192" s="5" t="s">
        <v>2</v>
      </c>
      <c r="H192" s="9" t="str">
        <f>VLOOKUP(Tableau2579[[#This Row],[PLACE RIEC]],PointsClassement[],2,FALSE)</f>
        <v xml:space="preserve"> </v>
      </c>
      <c r="I192" s="5" t="s">
        <v>2</v>
      </c>
      <c r="J192" s="9" t="str">
        <f>VLOOKUP(Tableau2579[[#This Row],[PLACE QUIMPERLE]],PointsClassement[],2,FALSE)</f>
        <v xml:space="preserve"> </v>
      </c>
      <c r="K192" s="5" t="s">
        <v>2</v>
      </c>
      <c r="L192" s="9" t="str">
        <f>VLOOKUP(Tableau2579[[#This Row],[PLACE ERGUE]],PointsClassement[],2,FALSE)</f>
        <v xml:space="preserve"> </v>
      </c>
      <c r="M192" s="5" t="s">
        <v>2</v>
      </c>
      <c r="N192" s="9" t="str">
        <f>VLOOKUP(Tableau2579[[#This Row],[PLACE TREGUNC]],PointsClassement[],2,FALSE)</f>
        <v xml:space="preserve"> </v>
      </c>
      <c r="O192" s="5" t="s">
        <v>2</v>
      </c>
      <c r="P192" s="9" t="str">
        <f>VLOOKUP(Tableau2579[[#This Row],[PLACE SCAER]],PointsClassement[],2,FALSE)</f>
        <v xml:space="preserve"> </v>
      </c>
      <c r="Q192" s="5" t="s">
        <v>2</v>
      </c>
      <c r="R192" s="9" t="str">
        <f>VLOOKUP(Tableau2579[[#This Row],[PLACE GOUEZEC]],PointsClassement[],2,FALSE)</f>
        <v xml:space="preserve"> </v>
      </c>
      <c r="S192" s="7"/>
      <c r="T192" s="8">
        <f t="shared" si="5"/>
        <v>0</v>
      </c>
    </row>
    <row r="193" spans="1:20" x14ac:dyDescent="0.3">
      <c r="A193">
        <v>188</v>
      </c>
      <c r="E193" s="3" t="s">
        <v>2</v>
      </c>
      <c r="F193" s="9" t="str">
        <f>VLOOKUP(Tableau2579[[#This Row],[PLACE QUIMPER]],PointsClassement[],2,FALSE)</f>
        <v xml:space="preserve"> </v>
      </c>
      <c r="G193" s="5" t="s">
        <v>2</v>
      </c>
      <c r="H193" s="9" t="str">
        <f>VLOOKUP(Tableau2579[[#This Row],[PLACE RIEC]],PointsClassement[],2,FALSE)</f>
        <v xml:space="preserve"> </v>
      </c>
      <c r="I193" s="5" t="s">
        <v>2</v>
      </c>
      <c r="J193" s="9" t="str">
        <f>VLOOKUP(Tableau2579[[#This Row],[PLACE QUIMPERLE]],PointsClassement[],2,FALSE)</f>
        <v xml:space="preserve"> </v>
      </c>
      <c r="K193" s="5" t="s">
        <v>2</v>
      </c>
      <c r="L193" s="9" t="str">
        <f>VLOOKUP(Tableau2579[[#This Row],[PLACE ERGUE]],PointsClassement[],2,FALSE)</f>
        <v xml:space="preserve"> </v>
      </c>
      <c r="M193" s="5" t="s">
        <v>2</v>
      </c>
      <c r="N193" s="9" t="str">
        <f>VLOOKUP(Tableau2579[[#This Row],[PLACE TREGUNC]],PointsClassement[],2,FALSE)</f>
        <v xml:space="preserve"> </v>
      </c>
      <c r="O193" s="5" t="s">
        <v>2</v>
      </c>
      <c r="P193" s="9" t="str">
        <f>VLOOKUP(Tableau2579[[#This Row],[PLACE SCAER]],PointsClassement[],2,FALSE)</f>
        <v xml:space="preserve"> </v>
      </c>
      <c r="Q193" s="5" t="s">
        <v>2</v>
      </c>
      <c r="R193" s="9" t="str">
        <f>VLOOKUP(Tableau2579[[#This Row],[PLACE GOUEZEC]],PointsClassement[],2,FALSE)</f>
        <v xml:space="preserve"> </v>
      </c>
      <c r="S193" s="7"/>
      <c r="T193" s="8">
        <f t="shared" si="5"/>
        <v>0</v>
      </c>
    </row>
    <row r="194" spans="1:20" x14ac:dyDescent="0.3">
      <c r="A194">
        <v>189</v>
      </c>
      <c r="E194" s="3" t="s">
        <v>2</v>
      </c>
      <c r="F194" s="9" t="str">
        <f>VLOOKUP(Tableau2579[[#This Row],[PLACE QUIMPER]],PointsClassement[],2,FALSE)</f>
        <v xml:space="preserve"> </v>
      </c>
      <c r="G194" s="5" t="s">
        <v>2</v>
      </c>
      <c r="H194" s="9" t="str">
        <f>VLOOKUP(Tableau2579[[#This Row],[PLACE RIEC]],PointsClassement[],2,FALSE)</f>
        <v xml:space="preserve"> </v>
      </c>
      <c r="I194" s="5" t="s">
        <v>2</v>
      </c>
      <c r="J194" s="9" t="str">
        <f>VLOOKUP(Tableau2579[[#This Row],[PLACE QUIMPERLE]],PointsClassement[],2,FALSE)</f>
        <v xml:space="preserve"> </v>
      </c>
      <c r="K194" s="5" t="s">
        <v>2</v>
      </c>
      <c r="L194" s="9" t="str">
        <f>VLOOKUP(Tableau2579[[#This Row],[PLACE ERGUE]],PointsClassement[],2,FALSE)</f>
        <v xml:space="preserve"> </v>
      </c>
      <c r="M194" s="5" t="s">
        <v>2</v>
      </c>
      <c r="N194" s="9" t="str">
        <f>VLOOKUP(Tableau2579[[#This Row],[PLACE TREGUNC]],PointsClassement[],2,FALSE)</f>
        <v xml:space="preserve"> </v>
      </c>
      <c r="O194" s="5" t="s">
        <v>2</v>
      </c>
      <c r="P194" s="9" t="str">
        <f>VLOOKUP(Tableau2579[[#This Row],[PLACE SCAER]],PointsClassement[],2,FALSE)</f>
        <v xml:space="preserve"> </v>
      </c>
      <c r="Q194" s="5" t="s">
        <v>2</v>
      </c>
      <c r="R194" s="9" t="str">
        <f>VLOOKUP(Tableau2579[[#This Row],[PLACE GOUEZEC]],PointsClassement[],2,FALSE)</f>
        <v xml:space="preserve"> </v>
      </c>
      <c r="S194" s="7"/>
      <c r="T194" s="8">
        <f t="shared" si="5"/>
        <v>0</v>
      </c>
    </row>
    <row r="195" spans="1:20" x14ac:dyDescent="0.3">
      <c r="A195">
        <v>190</v>
      </c>
      <c r="E195" s="3" t="s">
        <v>2</v>
      </c>
      <c r="F195" s="9" t="str">
        <f>VLOOKUP(Tableau2579[[#This Row],[PLACE QUIMPER]],PointsClassement[],2,FALSE)</f>
        <v xml:space="preserve"> </v>
      </c>
      <c r="G195" s="5" t="s">
        <v>2</v>
      </c>
      <c r="H195" s="9" t="str">
        <f>VLOOKUP(Tableau2579[[#This Row],[PLACE RIEC]],PointsClassement[],2,FALSE)</f>
        <v xml:space="preserve"> </v>
      </c>
      <c r="I195" s="5" t="s">
        <v>2</v>
      </c>
      <c r="J195" s="9" t="str">
        <f>VLOOKUP(Tableau2579[[#This Row],[PLACE QUIMPERLE]],PointsClassement[],2,FALSE)</f>
        <v xml:space="preserve"> </v>
      </c>
      <c r="K195" s="5" t="s">
        <v>2</v>
      </c>
      <c r="L195" s="9" t="str">
        <f>VLOOKUP(Tableau2579[[#This Row],[PLACE ERGUE]],PointsClassement[],2,FALSE)</f>
        <v xml:space="preserve"> </v>
      </c>
      <c r="M195" s="5" t="s">
        <v>2</v>
      </c>
      <c r="N195" s="9" t="str">
        <f>VLOOKUP(Tableau2579[[#This Row],[PLACE TREGUNC]],PointsClassement[],2,FALSE)</f>
        <v xml:space="preserve"> </v>
      </c>
      <c r="O195" s="5" t="s">
        <v>2</v>
      </c>
      <c r="P195" s="9" t="str">
        <f>VLOOKUP(Tableau2579[[#This Row],[PLACE SCAER]],PointsClassement[],2,FALSE)</f>
        <v xml:space="preserve"> </v>
      </c>
      <c r="Q195" s="5" t="s">
        <v>2</v>
      </c>
      <c r="R195" s="9" t="str">
        <f>VLOOKUP(Tableau2579[[#This Row],[PLACE GOUEZEC]],PointsClassement[],2,FALSE)</f>
        <v xml:space="preserve"> </v>
      </c>
      <c r="S195" s="7"/>
      <c r="T195" s="8">
        <f t="shared" si="5"/>
        <v>0</v>
      </c>
    </row>
    <row r="196" spans="1:20" x14ac:dyDescent="0.3">
      <c r="A196">
        <v>191</v>
      </c>
      <c r="E196" s="3" t="s">
        <v>2</v>
      </c>
      <c r="F196" s="9" t="str">
        <f>VLOOKUP(Tableau2579[[#This Row],[PLACE QUIMPER]],PointsClassement[],2,FALSE)</f>
        <v xml:space="preserve"> </v>
      </c>
      <c r="G196" s="5" t="s">
        <v>2</v>
      </c>
      <c r="H196" s="9" t="str">
        <f>VLOOKUP(Tableau2579[[#This Row],[PLACE RIEC]],PointsClassement[],2,FALSE)</f>
        <v xml:space="preserve"> </v>
      </c>
      <c r="I196" s="5" t="s">
        <v>2</v>
      </c>
      <c r="J196" s="9" t="str">
        <f>VLOOKUP(Tableau2579[[#This Row],[PLACE QUIMPERLE]],PointsClassement[],2,FALSE)</f>
        <v xml:space="preserve"> </v>
      </c>
      <c r="K196" s="5" t="s">
        <v>2</v>
      </c>
      <c r="L196" s="9" t="str">
        <f>VLOOKUP(Tableau2579[[#This Row],[PLACE ERGUE]],PointsClassement[],2,FALSE)</f>
        <v xml:space="preserve"> </v>
      </c>
      <c r="M196" s="5" t="s">
        <v>2</v>
      </c>
      <c r="N196" s="9" t="str">
        <f>VLOOKUP(Tableau2579[[#This Row],[PLACE TREGUNC]],PointsClassement[],2,FALSE)</f>
        <v xml:space="preserve"> </v>
      </c>
      <c r="O196" s="5" t="s">
        <v>2</v>
      </c>
      <c r="P196" s="9" t="str">
        <f>VLOOKUP(Tableau2579[[#This Row],[PLACE SCAER]],PointsClassement[],2,FALSE)</f>
        <v xml:space="preserve"> </v>
      </c>
      <c r="Q196" s="5" t="s">
        <v>2</v>
      </c>
      <c r="R196" s="9" t="str">
        <f>VLOOKUP(Tableau2579[[#This Row],[PLACE GOUEZEC]],PointsClassement[],2,FALSE)</f>
        <v xml:space="preserve"> </v>
      </c>
      <c r="S196" s="7"/>
      <c r="T196" s="8">
        <f t="shared" si="5"/>
        <v>0</v>
      </c>
    </row>
    <row r="197" spans="1:20" x14ac:dyDescent="0.3">
      <c r="A197">
        <v>192</v>
      </c>
      <c r="E197" s="3" t="s">
        <v>2</v>
      </c>
      <c r="F197" s="9" t="str">
        <f>VLOOKUP(Tableau2579[[#This Row],[PLACE QUIMPER]],PointsClassement[],2,FALSE)</f>
        <v xml:space="preserve"> </v>
      </c>
      <c r="G197" s="5" t="s">
        <v>2</v>
      </c>
      <c r="H197" s="9" t="str">
        <f>VLOOKUP(Tableau2579[[#This Row],[PLACE RIEC]],PointsClassement[],2,FALSE)</f>
        <v xml:space="preserve"> </v>
      </c>
      <c r="I197" s="5" t="s">
        <v>2</v>
      </c>
      <c r="J197" s="9" t="str">
        <f>VLOOKUP(Tableau2579[[#This Row],[PLACE QUIMPERLE]],PointsClassement[],2,FALSE)</f>
        <v xml:space="preserve"> </v>
      </c>
      <c r="K197" s="5" t="s">
        <v>2</v>
      </c>
      <c r="L197" s="9" t="str">
        <f>VLOOKUP(Tableau2579[[#This Row],[PLACE ERGUE]],PointsClassement[],2,FALSE)</f>
        <v xml:space="preserve"> </v>
      </c>
      <c r="M197" s="5" t="s">
        <v>2</v>
      </c>
      <c r="N197" s="9" t="str">
        <f>VLOOKUP(Tableau2579[[#This Row],[PLACE TREGUNC]],PointsClassement[],2,FALSE)</f>
        <v xml:space="preserve"> </v>
      </c>
      <c r="O197" s="5" t="s">
        <v>2</v>
      </c>
      <c r="P197" s="9" t="str">
        <f>VLOOKUP(Tableau2579[[#This Row],[PLACE SCAER]],PointsClassement[],2,FALSE)</f>
        <v xml:space="preserve"> </v>
      </c>
      <c r="Q197" s="5" t="s">
        <v>2</v>
      </c>
      <c r="R197" s="9" t="str">
        <f>VLOOKUP(Tableau2579[[#This Row],[PLACE GOUEZEC]],PointsClassement[],2,FALSE)</f>
        <v xml:space="preserve"> </v>
      </c>
      <c r="S197" s="7"/>
      <c r="T197" s="8">
        <f t="shared" si="5"/>
        <v>0</v>
      </c>
    </row>
    <row r="198" spans="1:20" x14ac:dyDescent="0.3">
      <c r="A198">
        <v>193</v>
      </c>
      <c r="E198" s="3" t="s">
        <v>2</v>
      </c>
      <c r="F198" s="9" t="str">
        <f>VLOOKUP(Tableau2579[[#This Row],[PLACE QUIMPER]],PointsClassement[],2,FALSE)</f>
        <v xml:space="preserve"> </v>
      </c>
      <c r="G198" s="5" t="s">
        <v>2</v>
      </c>
      <c r="H198" s="9" t="str">
        <f>VLOOKUP(Tableau2579[[#This Row],[PLACE RIEC]],PointsClassement[],2,FALSE)</f>
        <v xml:space="preserve"> </v>
      </c>
      <c r="I198" s="5" t="s">
        <v>2</v>
      </c>
      <c r="J198" s="9" t="str">
        <f>VLOOKUP(Tableau2579[[#This Row],[PLACE QUIMPERLE]],PointsClassement[],2,FALSE)</f>
        <v xml:space="preserve"> </v>
      </c>
      <c r="K198" s="5" t="s">
        <v>2</v>
      </c>
      <c r="L198" s="9" t="str">
        <f>VLOOKUP(Tableau2579[[#This Row],[PLACE ERGUE]],PointsClassement[],2,FALSE)</f>
        <v xml:space="preserve"> </v>
      </c>
      <c r="M198" s="5" t="s">
        <v>2</v>
      </c>
      <c r="N198" s="9" t="str">
        <f>VLOOKUP(Tableau2579[[#This Row],[PLACE TREGUNC]],PointsClassement[],2,FALSE)</f>
        <v xml:space="preserve"> </v>
      </c>
      <c r="O198" s="5" t="s">
        <v>2</v>
      </c>
      <c r="P198" s="9" t="str">
        <f>VLOOKUP(Tableau2579[[#This Row],[PLACE SCAER]],PointsClassement[],2,FALSE)</f>
        <v xml:space="preserve"> </v>
      </c>
      <c r="Q198" s="5" t="s">
        <v>2</v>
      </c>
      <c r="R198" s="9" t="str">
        <f>VLOOKUP(Tableau2579[[#This Row],[PLACE GOUEZEC]],PointsClassement[],2,FALSE)</f>
        <v xml:space="preserve"> </v>
      </c>
      <c r="S198" s="7"/>
      <c r="T198" s="8">
        <f t="shared" ref="T198:T229" si="6">SUM(F198,H198,J198,L198,N198,P198,R198,S198)</f>
        <v>0</v>
      </c>
    </row>
    <row r="199" spans="1:20" x14ac:dyDescent="0.3">
      <c r="A199">
        <v>194</v>
      </c>
      <c r="E199" s="3" t="s">
        <v>2</v>
      </c>
      <c r="F199" s="9" t="str">
        <f>VLOOKUP(Tableau2579[[#This Row],[PLACE QUIMPER]],PointsClassement[],2,FALSE)</f>
        <v xml:space="preserve"> </v>
      </c>
      <c r="G199" s="5" t="s">
        <v>2</v>
      </c>
      <c r="H199" s="9" t="str">
        <f>VLOOKUP(Tableau2579[[#This Row],[PLACE RIEC]],PointsClassement[],2,FALSE)</f>
        <v xml:space="preserve"> </v>
      </c>
      <c r="I199" s="5" t="s">
        <v>2</v>
      </c>
      <c r="J199" s="9" t="str">
        <f>VLOOKUP(Tableau2579[[#This Row],[PLACE QUIMPERLE]],PointsClassement[],2,FALSE)</f>
        <v xml:space="preserve"> </v>
      </c>
      <c r="K199" s="5" t="s">
        <v>2</v>
      </c>
      <c r="L199" s="9" t="str">
        <f>VLOOKUP(Tableau2579[[#This Row],[PLACE ERGUE]],PointsClassement[],2,FALSE)</f>
        <v xml:space="preserve"> </v>
      </c>
      <c r="M199" s="5" t="s">
        <v>2</v>
      </c>
      <c r="N199" s="9" t="str">
        <f>VLOOKUP(Tableau2579[[#This Row],[PLACE TREGUNC]],PointsClassement[],2,FALSE)</f>
        <v xml:space="preserve"> </v>
      </c>
      <c r="O199" s="5" t="s">
        <v>2</v>
      </c>
      <c r="P199" s="9" t="str">
        <f>VLOOKUP(Tableau2579[[#This Row],[PLACE SCAER]],PointsClassement[],2,FALSE)</f>
        <v xml:space="preserve"> </v>
      </c>
      <c r="Q199" s="5" t="s">
        <v>2</v>
      </c>
      <c r="R199" s="9" t="str">
        <f>VLOOKUP(Tableau2579[[#This Row],[PLACE GOUEZEC]],PointsClassement[],2,FALSE)</f>
        <v xml:space="preserve"> </v>
      </c>
      <c r="S199" s="7"/>
      <c r="T199" s="8">
        <f t="shared" si="6"/>
        <v>0</v>
      </c>
    </row>
    <row r="200" spans="1:20" x14ac:dyDescent="0.3">
      <c r="A200">
        <v>195</v>
      </c>
      <c r="E200" s="3" t="s">
        <v>2</v>
      </c>
      <c r="F200" s="9" t="str">
        <f>VLOOKUP(Tableau2579[[#This Row],[PLACE QUIMPER]],PointsClassement[],2,FALSE)</f>
        <v xml:space="preserve"> </v>
      </c>
      <c r="G200" s="5" t="s">
        <v>2</v>
      </c>
      <c r="H200" s="9" t="str">
        <f>VLOOKUP(Tableau2579[[#This Row],[PLACE RIEC]],PointsClassement[],2,FALSE)</f>
        <v xml:space="preserve"> </v>
      </c>
      <c r="I200" s="5" t="s">
        <v>2</v>
      </c>
      <c r="J200" s="9" t="str">
        <f>VLOOKUP(Tableau2579[[#This Row],[PLACE QUIMPERLE]],PointsClassement[],2,FALSE)</f>
        <v xml:space="preserve"> </v>
      </c>
      <c r="K200" s="5" t="s">
        <v>2</v>
      </c>
      <c r="L200" s="9" t="str">
        <f>VLOOKUP(Tableau2579[[#This Row],[PLACE ERGUE]],PointsClassement[],2,FALSE)</f>
        <v xml:space="preserve"> </v>
      </c>
      <c r="M200" s="5" t="s">
        <v>2</v>
      </c>
      <c r="N200" s="9" t="str">
        <f>VLOOKUP(Tableau2579[[#This Row],[PLACE TREGUNC]],PointsClassement[],2,FALSE)</f>
        <v xml:space="preserve"> </v>
      </c>
      <c r="O200" s="5" t="s">
        <v>2</v>
      </c>
      <c r="P200" s="9" t="str">
        <f>VLOOKUP(Tableau2579[[#This Row],[PLACE SCAER]],PointsClassement[],2,FALSE)</f>
        <v xml:space="preserve"> </v>
      </c>
      <c r="Q200" s="5" t="s">
        <v>2</v>
      </c>
      <c r="R200" s="9" t="str">
        <f>VLOOKUP(Tableau2579[[#This Row],[PLACE GOUEZEC]],PointsClassement[],2,FALSE)</f>
        <v xml:space="preserve"> </v>
      </c>
      <c r="S200" s="7"/>
      <c r="T200" s="8">
        <f t="shared" si="6"/>
        <v>0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3622047244094491" right="0.23622047244094491" top="0.74803149606299213" bottom="0.74803149606299213" header="0.31496062992125984" footer="0.31496062992125984"/>
  <pageSetup paperSize="9" scale="72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pageSetUpPr fitToPage="1"/>
  </sheetPr>
  <dimension ref="A1:T55"/>
  <sheetViews>
    <sheetView workbookViewId="0">
      <selection activeCell="T14" sqref="A1:T14"/>
    </sheetView>
  </sheetViews>
  <sheetFormatPr baseColWidth="10" defaultRowHeight="14.4" x14ac:dyDescent="0.3"/>
  <cols>
    <col min="1" max="1" width="4.44140625" customWidth="1"/>
    <col min="2" max="3" width="15.6640625" customWidth="1"/>
    <col min="4" max="4" width="20.6640625" customWidth="1"/>
    <col min="5" max="18" width="7.6640625" customWidth="1"/>
    <col min="19" max="20" width="10.6640625" customWidth="1"/>
  </cols>
  <sheetData>
    <row r="1" spans="1:20" ht="36.6" x14ac:dyDescent="0.7">
      <c r="B1" s="1" t="s">
        <v>34</v>
      </c>
    </row>
    <row r="3" spans="1:20" ht="21" x14ac:dyDescent="0.4">
      <c r="B3" s="2" t="s">
        <v>31</v>
      </c>
    </row>
    <row r="4" spans="1:20" x14ac:dyDescent="0.3">
      <c r="E4" s="34" t="s">
        <v>5</v>
      </c>
      <c r="F4" s="34"/>
      <c r="G4" s="34" t="s">
        <v>6</v>
      </c>
      <c r="H4" s="34"/>
      <c r="I4" s="34" t="s">
        <v>7</v>
      </c>
      <c r="J4" s="34"/>
      <c r="K4" s="34" t="s">
        <v>8</v>
      </c>
      <c r="L4" s="34"/>
      <c r="M4" s="34" t="s">
        <v>9</v>
      </c>
      <c r="N4" s="34"/>
      <c r="O4" s="34" t="s">
        <v>10</v>
      </c>
      <c r="P4" s="34"/>
      <c r="Q4" s="34" t="s">
        <v>11</v>
      </c>
      <c r="R4" s="34"/>
    </row>
    <row r="5" spans="1:20" x14ac:dyDescent="0.3">
      <c r="B5" t="s">
        <v>12</v>
      </c>
      <c r="C5" t="s">
        <v>13</v>
      </c>
      <c r="D5" t="s">
        <v>14</v>
      </c>
      <c r="E5" t="s">
        <v>19</v>
      </c>
      <c r="F5" t="s">
        <v>20</v>
      </c>
      <c r="G5" t="s">
        <v>23</v>
      </c>
      <c r="H5" t="s">
        <v>24</v>
      </c>
      <c r="I5" t="s">
        <v>17</v>
      </c>
      <c r="J5" t="s">
        <v>18</v>
      </c>
      <c r="K5" t="s">
        <v>25</v>
      </c>
      <c r="L5" t="s">
        <v>26</v>
      </c>
      <c r="M5" t="s">
        <v>15</v>
      </c>
      <c r="N5" t="s">
        <v>16</v>
      </c>
      <c r="O5" t="s">
        <v>27</v>
      </c>
      <c r="P5" t="s">
        <v>28</v>
      </c>
      <c r="Q5" t="s">
        <v>29</v>
      </c>
      <c r="R5" t="s">
        <v>30</v>
      </c>
      <c r="S5" t="s">
        <v>21</v>
      </c>
      <c r="T5" t="s">
        <v>22</v>
      </c>
    </row>
    <row r="6" spans="1:20" x14ac:dyDescent="0.3">
      <c r="A6">
        <v>1</v>
      </c>
      <c r="B6" t="s">
        <v>213</v>
      </c>
      <c r="C6" t="s">
        <v>214</v>
      </c>
      <c r="D6" t="s">
        <v>205</v>
      </c>
      <c r="E6" s="3">
        <v>1</v>
      </c>
      <c r="F6" s="9">
        <f>VLOOKUP(Tableau256810[[#This Row],[PLACE QUIMPER]],PointsClassement[],2,FALSE)</f>
        <v>100</v>
      </c>
      <c r="G6" s="5">
        <v>1</v>
      </c>
      <c r="H6" s="9">
        <f>VLOOKUP(Tableau256810[[#This Row],[PLACE RIEC]],PointsClassement[],2,FALSE)</f>
        <v>100</v>
      </c>
      <c r="I6" s="5">
        <v>1</v>
      </c>
      <c r="J6" s="9">
        <f>VLOOKUP(Tableau256810[[#This Row],[PLACE QUIMPERLE]],PointsClassement[],2,FALSE)</f>
        <v>100</v>
      </c>
      <c r="K6" s="5">
        <v>2</v>
      </c>
      <c r="L6" s="9">
        <f>VLOOKUP(Tableau256810[[#This Row],[PLACE ERGUE]],PointsClassement[],2,FALSE)</f>
        <v>95</v>
      </c>
      <c r="M6" s="5">
        <v>2</v>
      </c>
      <c r="N6" s="9">
        <f>VLOOKUP(Tableau256810[[#This Row],[PLACE TREGUNC]],PointsClassement[],2,FALSE)</f>
        <v>95</v>
      </c>
      <c r="O6" s="5" t="s">
        <v>2</v>
      </c>
      <c r="P6" s="9" t="str">
        <f>VLOOKUP(Tableau256810[[#This Row],[PLACE SCAER]],PointsClassement[],2,FALSE)</f>
        <v xml:space="preserve"> </v>
      </c>
      <c r="Q6" s="5" t="s">
        <v>2</v>
      </c>
      <c r="R6" s="9" t="str">
        <f>VLOOKUP(Tableau256810[[#This Row],[PLACE GOUEZEC]],PointsClassement[],2,FALSE)</f>
        <v xml:space="preserve"> </v>
      </c>
      <c r="S6" s="7"/>
      <c r="T6" s="8">
        <f t="shared" ref="T6:T37" si="0">SUM(F6,H6,J6,L6,N6,P6,R6,S6)</f>
        <v>490</v>
      </c>
    </row>
    <row r="7" spans="1:20" x14ac:dyDescent="0.3">
      <c r="A7">
        <v>2</v>
      </c>
      <c r="B7" t="s">
        <v>221</v>
      </c>
      <c r="C7" t="s">
        <v>222</v>
      </c>
      <c r="D7" t="s">
        <v>108</v>
      </c>
      <c r="E7" s="3">
        <v>2</v>
      </c>
      <c r="F7" s="9">
        <f>VLOOKUP(Tableau256810[[#This Row],[PLACE QUIMPER]],PointsClassement[],2,FALSE)</f>
        <v>95</v>
      </c>
      <c r="G7" s="5">
        <v>2</v>
      </c>
      <c r="H7" s="9">
        <f>VLOOKUP(Tableau256810[[#This Row],[PLACE RIEC]],PointsClassement[],2,FALSE)</f>
        <v>95</v>
      </c>
      <c r="I7" s="5">
        <v>3</v>
      </c>
      <c r="J7" s="9">
        <f>VLOOKUP(Tableau256810[[#This Row],[PLACE QUIMPERLE]],PointsClassement[],2,FALSE)</f>
        <v>90</v>
      </c>
      <c r="K7" s="5">
        <v>3</v>
      </c>
      <c r="L7" s="9">
        <f>VLOOKUP(Tableau256810[[#This Row],[PLACE ERGUE]],PointsClassement[],2,FALSE)</f>
        <v>90</v>
      </c>
      <c r="M7" s="5">
        <v>1</v>
      </c>
      <c r="N7" s="9">
        <f>VLOOKUP(Tableau256810[[#This Row],[PLACE TREGUNC]],PointsClassement[],2,FALSE)</f>
        <v>100</v>
      </c>
      <c r="O7" s="5" t="s">
        <v>2</v>
      </c>
      <c r="P7" s="9" t="str">
        <f>VLOOKUP(Tableau256810[[#This Row],[PLACE SCAER]],PointsClassement[],2,FALSE)</f>
        <v xml:space="preserve"> </v>
      </c>
      <c r="Q7" s="5" t="s">
        <v>2</v>
      </c>
      <c r="R7" s="9" t="str">
        <f>VLOOKUP(Tableau256810[[#This Row],[PLACE GOUEZEC]],PointsClassement[],2,FALSE)</f>
        <v xml:space="preserve"> </v>
      </c>
      <c r="S7" s="7"/>
      <c r="T7" s="8">
        <f t="shared" si="0"/>
        <v>470</v>
      </c>
    </row>
    <row r="8" spans="1:20" x14ac:dyDescent="0.3">
      <c r="A8">
        <v>3</v>
      </c>
      <c r="B8" t="s">
        <v>69</v>
      </c>
      <c r="C8" t="s">
        <v>240</v>
      </c>
      <c r="D8" t="s">
        <v>187</v>
      </c>
      <c r="E8" s="3">
        <v>3</v>
      </c>
      <c r="F8" s="9">
        <f>VLOOKUP(Tableau256810[[#This Row],[PLACE QUIMPER]],PointsClassement[],2,FALSE)</f>
        <v>90</v>
      </c>
      <c r="G8" s="5">
        <v>3</v>
      </c>
      <c r="H8" s="9">
        <f>VLOOKUP(Tableau256810[[#This Row],[PLACE RIEC]],PointsClassement[],2,FALSE)</f>
        <v>90</v>
      </c>
      <c r="I8" s="5">
        <v>5</v>
      </c>
      <c r="J8" s="9">
        <f>VLOOKUP(Tableau256810[[#This Row],[PLACE QUIMPERLE]],PointsClassement[],2,FALSE)</f>
        <v>80</v>
      </c>
      <c r="K8" s="5">
        <v>4</v>
      </c>
      <c r="L8" s="9">
        <f>VLOOKUP(Tableau256810[[#This Row],[PLACE ERGUE]],PointsClassement[],2,FALSE)</f>
        <v>85</v>
      </c>
      <c r="M8" s="5">
        <v>3</v>
      </c>
      <c r="N8" s="9">
        <f>VLOOKUP(Tableau256810[[#This Row],[PLACE TREGUNC]],PointsClassement[],2,FALSE)</f>
        <v>90</v>
      </c>
      <c r="O8" s="5" t="s">
        <v>2</v>
      </c>
      <c r="P8" s="9" t="str">
        <f>VLOOKUP(Tableau256810[[#This Row],[PLACE SCAER]],PointsClassement[],2,FALSE)</f>
        <v xml:space="preserve"> </v>
      </c>
      <c r="Q8" s="5" t="s">
        <v>2</v>
      </c>
      <c r="R8" s="9" t="str">
        <f>VLOOKUP(Tableau256810[[#This Row],[PLACE GOUEZEC]],PointsClassement[],2,FALSE)</f>
        <v xml:space="preserve"> </v>
      </c>
      <c r="S8" s="7"/>
      <c r="T8" s="8">
        <f t="shared" si="0"/>
        <v>435</v>
      </c>
    </row>
    <row r="9" spans="1:20" x14ac:dyDescent="0.3">
      <c r="A9">
        <v>4</v>
      </c>
      <c r="B9" t="s">
        <v>256</v>
      </c>
      <c r="C9" t="s">
        <v>257</v>
      </c>
      <c r="D9" t="s">
        <v>258</v>
      </c>
      <c r="E9" s="3">
        <v>4</v>
      </c>
      <c r="F9" s="9">
        <f>VLOOKUP(Tableau256810[[#This Row],[PLACE QUIMPER]],PointsClassement[],2,FALSE)</f>
        <v>85</v>
      </c>
      <c r="G9" s="5">
        <v>4</v>
      </c>
      <c r="H9" s="9">
        <f>VLOOKUP(Tableau256810[[#This Row],[PLACE RIEC]],PointsClassement[],2,FALSE)</f>
        <v>85</v>
      </c>
      <c r="I9" s="5">
        <v>6</v>
      </c>
      <c r="J9" s="9">
        <f>VLOOKUP(Tableau256810[[#This Row],[PLACE QUIMPERLE]],PointsClassement[],2,FALSE)</f>
        <v>75</v>
      </c>
      <c r="K9" s="5">
        <v>6</v>
      </c>
      <c r="L9" s="9">
        <f>VLOOKUP(Tableau256810[[#This Row],[PLACE ERGUE]],PointsClassement[],2,FALSE)</f>
        <v>75</v>
      </c>
      <c r="M9" s="5">
        <v>4</v>
      </c>
      <c r="N9" s="9">
        <f>VLOOKUP(Tableau256810[[#This Row],[PLACE TREGUNC]],PointsClassement[],2,FALSE)</f>
        <v>85</v>
      </c>
      <c r="O9" s="5" t="s">
        <v>2</v>
      </c>
      <c r="P9" s="9" t="str">
        <f>VLOOKUP(Tableau256810[[#This Row],[PLACE SCAER]],PointsClassement[],2,FALSE)</f>
        <v xml:space="preserve"> </v>
      </c>
      <c r="Q9" s="5" t="s">
        <v>2</v>
      </c>
      <c r="R9" s="9" t="str">
        <f>VLOOKUP(Tableau256810[[#This Row],[PLACE GOUEZEC]],PointsClassement[],2,FALSE)</f>
        <v xml:space="preserve"> </v>
      </c>
      <c r="S9" s="7"/>
      <c r="T9" s="8">
        <f t="shared" si="0"/>
        <v>405</v>
      </c>
    </row>
    <row r="10" spans="1:20" x14ac:dyDescent="0.3">
      <c r="A10">
        <v>5</v>
      </c>
      <c r="B10" t="s">
        <v>156</v>
      </c>
      <c r="C10" t="s">
        <v>445</v>
      </c>
      <c r="D10" t="s">
        <v>114</v>
      </c>
      <c r="E10" s="3" t="s">
        <v>2</v>
      </c>
      <c r="F10" s="9" t="str">
        <f>VLOOKUP(Tableau256810[[#This Row],[PLACE QUIMPER]],PointsClassement[],2,FALSE)</f>
        <v xml:space="preserve"> </v>
      </c>
      <c r="G10" s="5">
        <v>5</v>
      </c>
      <c r="H10" s="9">
        <f>VLOOKUP(Tableau256810[[#This Row],[PLACE RIEC]],PointsClassement[],2,FALSE)</f>
        <v>80</v>
      </c>
      <c r="I10" s="5">
        <v>7</v>
      </c>
      <c r="J10" s="9">
        <f>VLOOKUP(Tableau256810[[#This Row],[PLACE QUIMPERLE]],PointsClassement[],2,FALSE)</f>
        <v>70</v>
      </c>
      <c r="K10" s="5">
        <v>7</v>
      </c>
      <c r="L10" s="9">
        <f>VLOOKUP(Tableau256810[[#This Row],[PLACE ERGUE]],PointsClassement[],2,FALSE)</f>
        <v>70</v>
      </c>
      <c r="M10" s="5" t="s">
        <v>2</v>
      </c>
      <c r="N10" s="9" t="str">
        <f>VLOOKUP(Tableau256810[[#This Row],[PLACE TREGUNC]],PointsClassement[],2,FALSE)</f>
        <v xml:space="preserve"> </v>
      </c>
      <c r="O10" s="5" t="s">
        <v>2</v>
      </c>
      <c r="P10" s="9" t="str">
        <f>VLOOKUP(Tableau256810[[#This Row],[PLACE SCAER]],PointsClassement[],2,FALSE)</f>
        <v xml:space="preserve"> </v>
      </c>
      <c r="Q10" s="5" t="s">
        <v>2</v>
      </c>
      <c r="R10" s="9" t="str">
        <f>VLOOKUP(Tableau256810[[#This Row],[PLACE GOUEZEC]],PointsClassement[],2,FALSE)</f>
        <v xml:space="preserve"> </v>
      </c>
      <c r="S10" s="7">
        <v>0</v>
      </c>
      <c r="T10" s="8">
        <f t="shared" si="0"/>
        <v>220</v>
      </c>
    </row>
    <row r="11" spans="1:20" x14ac:dyDescent="0.3">
      <c r="A11">
        <v>6</v>
      </c>
      <c r="B11" t="s">
        <v>489</v>
      </c>
      <c r="C11" t="s">
        <v>498</v>
      </c>
      <c r="D11" t="s">
        <v>491</v>
      </c>
      <c r="E11" s="3" t="s">
        <v>2</v>
      </c>
      <c r="F11" s="9" t="str">
        <f>VLOOKUP(Tableau256810[[#This Row],[PLACE QUIMPER]],PointsClassement[],2,FALSE)</f>
        <v xml:space="preserve"> </v>
      </c>
      <c r="G11" s="5" t="s">
        <v>2</v>
      </c>
      <c r="H11" s="9" t="str">
        <f>VLOOKUP(Tableau256810[[#This Row],[PLACE RIEC]],PointsClassement[],2,FALSE)</f>
        <v xml:space="preserve"> </v>
      </c>
      <c r="I11" s="5">
        <v>2</v>
      </c>
      <c r="J11" s="9">
        <f>VLOOKUP(Tableau256810[[#This Row],[PLACE QUIMPERLE]],PointsClassement[],2,FALSE)</f>
        <v>95</v>
      </c>
      <c r="K11" s="5">
        <v>1</v>
      </c>
      <c r="L11" s="9">
        <f>VLOOKUP(Tableau256810[[#This Row],[PLACE ERGUE]],PointsClassement[],2,FALSE)</f>
        <v>100</v>
      </c>
      <c r="M11" s="5" t="s">
        <v>2</v>
      </c>
      <c r="N11" s="9" t="str">
        <f>VLOOKUP(Tableau256810[[#This Row],[PLACE TREGUNC]],PointsClassement[],2,FALSE)</f>
        <v xml:space="preserve"> </v>
      </c>
      <c r="O11" s="5" t="s">
        <v>2</v>
      </c>
      <c r="P11" s="9" t="str">
        <f>VLOOKUP(Tableau256810[[#This Row],[PLACE SCAER]],PointsClassement[],2,FALSE)</f>
        <v xml:space="preserve"> </v>
      </c>
      <c r="Q11" s="5" t="s">
        <v>2</v>
      </c>
      <c r="R11" s="9" t="str">
        <f>VLOOKUP(Tableau256810[[#This Row],[PLACE GOUEZEC]],PointsClassement[],2,FALSE)</f>
        <v xml:space="preserve"> </v>
      </c>
      <c r="S11" s="7">
        <v>0</v>
      </c>
      <c r="T11" s="8">
        <f t="shared" si="0"/>
        <v>195</v>
      </c>
    </row>
    <row r="12" spans="1:20" x14ac:dyDescent="0.3">
      <c r="A12">
        <v>7</v>
      </c>
      <c r="B12" t="s">
        <v>479</v>
      </c>
      <c r="C12" t="s">
        <v>499</v>
      </c>
      <c r="D12" t="s">
        <v>307</v>
      </c>
      <c r="E12" s="3" t="s">
        <v>2</v>
      </c>
      <c r="F12" s="9" t="str">
        <f>VLOOKUP(Tableau256810[[#This Row],[PLACE QUIMPER]],PointsClassement[],2,FALSE)</f>
        <v xml:space="preserve"> </v>
      </c>
      <c r="G12" s="5" t="s">
        <v>2</v>
      </c>
      <c r="H12" s="9" t="str">
        <f>VLOOKUP(Tableau256810[[#This Row],[PLACE RIEC]],PointsClassement[],2,FALSE)</f>
        <v xml:space="preserve"> </v>
      </c>
      <c r="I12" s="5">
        <v>4</v>
      </c>
      <c r="J12" s="9">
        <f>VLOOKUP(Tableau256810[[#This Row],[PLACE QUIMPERLE]],PointsClassement[],2,FALSE)</f>
        <v>85</v>
      </c>
      <c r="K12" s="5">
        <v>5</v>
      </c>
      <c r="L12" s="9">
        <f>VLOOKUP(Tableau256810[[#This Row],[PLACE ERGUE]],PointsClassement[],2,FALSE)</f>
        <v>80</v>
      </c>
      <c r="M12" s="5" t="s">
        <v>2</v>
      </c>
      <c r="N12" s="9" t="str">
        <f>VLOOKUP(Tableau256810[[#This Row],[PLACE TREGUNC]],PointsClassement[],2,FALSE)</f>
        <v xml:space="preserve"> </v>
      </c>
      <c r="O12" s="5" t="s">
        <v>2</v>
      </c>
      <c r="P12" s="9" t="str">
        <f>VLOOKUP(Tableau256810[[#This Row],[PLACE SCAER]],PointsClassement[],2,FALSE)</f>
        <v xml:space="preserve"> </v>
      </c>
      <c r="Q12" s="5" t="s">
        <v>2</v>
      </c>
      <c r="R12" s="9" t="str">
        <f>VLOOKUP(Tableau256810[[#This Row],[PLACE GOUEZEC]],PointsClassement[],2,FALSE)</f>
        <v xml:space="preserve"> </v>
      </c>
      <c r="S12" s="7">
        <v>0</v>
      </c>
      <c r="T12" s="8">
        <f t="shared" si="0"/>
        <v>165</v>
      </c>
    </row>
    <row r="13" spans="1:20" x14ac:dyDescent="0.3">
      <c r="A13">
        <v>8</v>
      </c>
      <c r="B13" t="s">
        <v>182</v>
      </c>
      <c r="C13" t="s">
        <v>270</v>
      </c>
      <c r="E13" s="3">
        <v>5</v>
      </c>
      <c r="F13" s="9">
        <f>VLOOKUP(Tableau256810[[#This Row],[PLACE QUIMPER]],PointsClassement[],2,FALSE)</f>
        <v>80</v>
      </c>
      <c r="G13" s="5" t="s">
        <v>2</v>
      </c>
      <c r="H13" s="9" t="str">
        <f>VLOOKUP(Tableau256810[[#This Row],[PLACE RIEC]],PointsClassement[],2,FALSE)</f>
        <v xml:space="preserve"> </v>
      </c>
      <c r="I13" s="5" t="s">
        <v>2</v>
      </c>
      <c r="J13" s="9" t="str">
        <f>VLOOKUP(Tableau256810[[#This Row],[PLACE QUIMPERLE]],PointsClassement[],2,FALSE)</f>
        <v xml:space="preserve"> </v>
      </c>
      <c r="K13" s="5" t="s">
        <v>2</v>
      </c>
      <c r="L13" s="9" t="str">
        <f>VLOOKUP(Tableau256810[[#This Row],[PLACE ERGUE]],PointsClassement[],2,FALSE)</f>
        <v xml:space="preserve"> </v>
      </c>
      <c r="M13" s="5" t="s">
        <v>2</v>
      </c>
      <c r="N13" s="9" t="str">
        <f>VLOOKUP(Tableau256810[[#This Row],[PLACE TREGUNC]],PointsClassement[],2,FALSE)</f>
        <v xml:space="preserve"> </v>
      </c>
      <c r="O13" s="5" t="s">
        <v>2</v>
      </c>
      <c r="P13" s="9" t="str">
        <f>VLOOKUP(Tableau256810[[#This Row],[PLACE SCAER]],PointsClassement[],2,FALSE)</f>
        <v xml:space="preserve"> </v>
      </c>
      <c r="Q13" s="5" t="s">
        <v>2</v>
      </c>
      <c r="R13" s="9" t="str">
        <f>VLOOKUP(Tableau256810[[#This Row],[PLACE GOUEZEC]],PointsClassement[],2,FALSE)</f>
        <v xml:space="preserve"> </v>
      </c>
      <c r="S13" s="7">
        <v>0</v>
      </c>
      <c r="T13" s="8">
        <f t="shared" si="0"/>
        <v>80</v>
      </c>
    </row>
    <row r="14" spans="1:20" x14ac:dyDescent="0.3">
      <c r="A14">
        <v>9</v>
      </c>
      <c r="B14" t="s">
        <v>515</v>
      </c>
      <c r="C14" t="s">
        <v>546</v>
      </c>
      <c r="D14" t="s">
        <v>547</v>
      </c>
      <c r="E14" s="3" t="s">
        <v>2</v>
      </c>
      <c r="F14" s="9" t="str">
        <f>VLOOKUP(Tableau256810[[#This Row],[PLACE QUIMPER]],PointsClassement[],2,FALSE)</f>
        <v xml:space="preserve"> </v>
      </c>
      <c r="G14" s="5" t="s">
        <v>2</v>
      </c>
      <c r="H14" s="9" t="str">
        <f>VLOOKUP(Tableau256810[[#This Row],[PLACE RIEC]],PointsClassement[],2,FALSE)</f>
        <v xml:space="preserve"> </v>
      </c>
      <c r="I14" s="5" t="s">
        <v>2</v>
      </c>
      <c r="J14" s="9" t="str">
        <f>VLOOKUP(Tableau256810[[#This Row],[PLACE QUIMPERLE]],PointsClassement[],2,FALSE)</f>
        <v xml:space="preserve"> </v>
      </c>
      <c r="K14" s="5">
        <v>8</v>
      </c>
      <c r="L14" s="9">
        <f>VLOOKUP(Tableau256810[[#This Row],[PLACE ERGUE]],PointsClassement[],2,FALSE)</f>
        <v>65</v>
      </c>
      <c r="M14" s="5" t="s">
        <v>2</v>
      </c>
      <c r="N14" s="9" t="str">
        <f>VLOOKUP(Tableau256810[[#This Row],[PLACE TREGUNC]],PointsClassement[],2,FALSE)</f>
        <v xml:space="preserve"> </v>
      </c>
      <c r="O14" s="5" t="s">
        <v>2</v>
      </c>
      <c r="P14" s="9" t="str">
        <f>VLOOKUP(Tableau256810[[#This Row],[PLACE SCAER]],PointsClassement[],2,FALSE)</f>
        <v xml:space="preserve"> </v>
      </c>
      <c r="Q14" s="5" t="s">
        <v>2</v>
      </c>
      <c r="R14" s="9" t="str">
        <f>VLOOKUP(Tableau256810[[#This Row],[PLACE GOUEZEC]],PointsClassement[],2,FALSE)</f>
        <v xml:space="preserve"> </v>
      </c>
      <c r="S14" s="7">
        <v>0</v>
      </c>
      <c r="T14" s="8">
        <f t="shared" si="0"/>
        <v>65</v>
      </c>
    </row>
    <row r="15" spans="1:20" x14ac:dyDescent="0.3">
      <c r="A15">
        <v>10</v>
      </c>
      <c r="E15" s="3" t="s">
        <v>2</v>
      </c>
      <c r="F15" s="9" t="str">
        <f>VLOOKUP(Tableau256810[[#This Row],[PLACE QUIMPER]],PointsClassement[],2,FALSE)</f>
        <v xml:space="preserve"> </v>
      </c>
      <c r="G15" s="5" t="s">
        <v>2</v>
      </c>
      <c r="H15" s="9" t="str">
        <f>VLOOKUP(Tableau256810[[#This Row],[PLACE RIEC]],PointsClassement[],2,FALSE)</f>
        <v xml:space="preserve"> </v>
      </c>
      <c r="I15" s="5" t="s">
        <v>2</v>
      </c>
      <c r="J15" s="9" t="str">
        <f>VLOOKUP(Tableau256810[[#This Row],[PLACE QUIMPERLE]],PointsClassement[],2,FALSE)</f>
        <v xml:space="preserve"> </v>
      </c>
      <c r="K15" s="5" t="s">
        <v>2</v>
      </c>
      <c r="L15" s="9" t="str">
        <f>VLOOKUP(Tableau256810[[#This Row],[PLACE ERGUE]],PointsClassement[],2,FALSE)</f>
        <v xml:space="preserve"> </v>
      </c>
      <c r="M15" s="5" t="s">
        <v>2</v>
      </c>
      <c r="N15" s="9" t="str">
        <f>VLOOKUP(Tableau256810[[#This Row],[PLACE TREGUNC]],PointsClassement[],2,FALSE)</f>
        <v xml:space="preserve"> </v>
      </c>
      <c r="O15" s="5" t="s">
        <v>2</v>
      </c>
      <c r="P15" s="9" t="str">
        <f>VLOOKUP(Tableau256810[[#This Row],[PLACE SCAER]],PointsClassement[],2,FALSE)</f>
        <v xml:space="preserve"> </v>
      </c>
      <c r="Q15" s="5" t="s">
        <v>2</v>
      </c>
      <c r="R15" s="9" t="str">
        <f>VLOOKUP(Tableau256810[[#This Row],[PLACE GOUEZEC]],PointsClassement[],2,FALSE)</f>
        <v xml:space="preserve"> </v>
      </c>
      <c r="S15" s="7"/>
      <c r="T15" s="8">
        <f t="shared" si="0"/>
        <v>0</v>
      </c>
    </row>
    <row r="16" spans="1:20" x14ac:dyDescent="0.3">
      <c r="A16">
        <v>11</v>
      </c>
      <c r="E16" s="3" t="s">
        <v>2</v>
      </c>
      <c r="F16" s="9" t="str">
        <f>VLOOKUP(Tableau256810[[#This Row],[PLACE QUIMPER]],PointsClassement[],2,FALSE)</f>
        <v xml:space="preserve"> </v>
      </c>
      <c r="G16" s="5" t="s">
        <v>2</v>
      </c>
      <c r="H16" s="9" t="str">
        <f>VLOOKUP(Tableau256810[[#This Row],[PLACE RIEC]],PointsClassement[],2,FALSE)</f>
        <v xml:space="preserve"> </v>
      </c>
      <c r="I16" s="5" t="s">
        <v>2</v>
      </c>
      <c r="J16" s="9" t="str">
        <f>VLOOKUP(Tableau256810[[#This Row],[PLACE QUIMPERLE]],PointsClassement[],2,FALSE)</f>
        <v xml:space="preserve"> </v>
      </c>
      <c r="K16" s="5" t="s">
        <v>2</v>
      </c>
      <c r="L16" s="9" t="str">
        <f>VLOOKUP(Tableau256810[[#This Row],[PLACE ERGUE]],PointsClassement[],2,FALSE)</f>
        <v xml:space="preserve"> </v>
      </c>
      <c r="M16" s="5" t="s">
        <v>2</v>
      </c>
      <c r="N16" s="9" t="str">
        <f>VLOOKUP(Tableau256810[[#This Row],[PLACE TREGUNC]],PointsClassement[],2,FALSE)</f>
        <v xml:space="preserve"> </v>
      </c>
      <c r="O16" s="5" t="s">
        <v>2</v>
      </c>
      <c r="P16" s="9" t="str">
        <f>VLOOKUP(Tableau256810[[#This Row],[PLACE SCAER]],PointsClassement[],2,FALSE)</f>
        <v xml:space="preserve"> </v>
      </c>
      <c r="Q16" s="5" t="s">
        <v>2</v>
      </c>
      <c r="R16" s="9" t="str">
        <f>VLOOKUP(Tableau256810[[#This Row],[PLACE GOUEZEC]],PointsClassement[],2,FALSE)</f>
        <v xml:space="preserve"> </v>
      </c>
      <c r="S16" s="7"/>
      <c r="T16" s="8">
        <f t="shared" si="0"/>
        <v>0</v>
      </c>
    </row>
    <row r="17" spans="1:20" x14ac:dyDescent="0.3">
      <c r="A17">
        <v>12</v>
      </c>
      <c r="E17" s="3" t="s">
        <v>2</v>
      </c>
      <c r="F17" s="9" t="str">
        <f>VLOOKUP(Tableau256810[[#This Row],[PLACE QUIMPER]],PointsClassement[],2,FALSE)</f>
        <v xml:space="preserve"> </v>
      </c>
      <c r="G17" s="5" t="s">
        <v>2</v>
      </c>
      <c r="H17" s="9" t="str">
        <f>VLOOKUP(Tableau256810[[#This Row],[PLACE RIEC]],PointsClassement[],2,FALSE)</f>
        <v xml:space="preserve"> </v>
      </c>
      <c r="I17" s="5" t="s">
        <v>2</v>
      </c>
      <c r="J17" s="9" t="str">
        <f>VLOOKUP(Tableau256810[[#This Row],[PLACE QUIMPERLE]],PointsClassement[],2,FALSE)</f>
        <v xml:space="preserve"> </v>
      </c>
      <c r="K17" s="5" t="s">
        <v>2</v>
      </c>
      <c r="L17" s="9" t="str">
        <f>VLOOKUP(Tableau256810[[#This Row],[PLACE ERGUE]],PointsClassement[],2,FALSE)</f>
        <v xml:space="preserve"> </v>
      </c>
      <c r="M17" s="5" t="s">
        <v>2</v>
      </c>
      <c r="N17" s="9" t="str">
        <f>VLOOKUP(Tableau256810[[#This Row],[PLACE TREGUNC]],PointsClassement[],2,FALSE)</f>
        <v xml:space="preserve"> </v>
      </c>
      <c r="O17" s="5" t="s">
        <v>2</v>
      </c>
      <c r="P17" s="9" t="str">
        <f>VLOOKUP(Tableau256810[[#This Row],[PLACE SCAER]],PointsClassement[],2,FALSE)</f>
        <v xml:space="preserve"> </v>
      </c>
      <c r="Q17" s="5" t="s">
        <v>2</v>
      </c>
      <c r="R17" s="9" t="str">
        <f>VLOOKUP(Tableau256810[[#This Row],[PLACE GOUEZEC]],PointsClassement[],2,FALSE)</f>
        <v xml:space="preserve"> </v>
      </c>
      <c r="S17" s="7"/>
      <c r="T17" s="8">
        <f t="shared" si="0"/>
        <v>0</v>
      </c>
    </row>
    <row r="18" spans="1:20" x14ac:dyDescent="0.3">
      <c r="A18">
        <v>13</v>
      </c>
      <c r="E18" s="3" t="s">
        <v>2</v>
      </c>
      <c r="F18" s="9" t="str">
        <f>VLOOKUP(Tableau256810[[#This Row],[PLACE QUIMPER]],PointsClassement[],2,FALSE)</f>
        <v xml:space="preserve"> </v>
      </c>
      <c r="G18" s="5" t="s">
        <v>2</v>
      </c>
      <c r="H18" s="9" t="str">
        <f>VLOOKUP(Tableau256810[[#This Row],[PLACE RIEC]],PointsClassement[],2,FALSE)</f>
        <v xml:space="preserve"> </v>
      </c>
      <c r="I18" s="5" t="s">
        <v>2</v>
      </c>
      <c r="J18" s="9" t="str">
        <f>VLOOKUP(Tableau256810[[#This Row],[PLACE QUIMPERLE]],PointsClassement[],2,FALSE)</f>
        <v xml:space="preserve"> </v>
      </c>
      <c r="K18" s="5" t="s">
        <v>2</v>
      </c>
      <c r="L18" s="9" t="str">
        <f>VLOOKUP(Tableau256810[[#This Row],[PLACE ERGUE]],PointsClassement[],2,FALSE)</f>
        <v xml:space="preserve"> </v>
      </c>
      <c r="M18" s="5" t="s">
        <v>2</v>
      </c>
      <c r="N18" s="9" t="str">
        <f>VLOOKUP(Tableau256810[[#This Row],[PLACE TREGUNC]],PointsClassement[],2,FALSE)</f>
        <v xml:space="preserve"> </v>
      </c>
      <c r="O18" s="5" t="s">
        <v>2</v>
      </c>
      <c r="P18" s="9" t="str">
        <f>VLOOKUP(Tableau256810[[#This Row],[PLACE SCAER]],PointsClassement[],2,FALSE)</f>
        <v xml:space="preserve"> </v>
      </c>
      <c r="Q18" s="5" t="s">
        <v>2</v>
      </c>
      <c r="R18" s="9" t="str">
        <f>VLOOKUP(Tableau256810[[#This Row],[PLACE GOUEZEC]],PointsClassement[],2,FALSE)</f>
        <v xml:space="preserve"> </v>
      </c>
      <c r="S18" s="7"/>
      <c r="T18" s="8">
        <f t="shared" si="0"/>
        <v>0</v>
      </c>
    </row>
    <row r="19" spans="1:20" x14ac:dyDescent="0.3">
      <c r="A19">
        <v>14</v>
      </c>
      <c r="E19" s="3" t="s">
        <v>2</v>
      </c>
      <c r="F19" s="9" t="str">
        <f>VLOOKUP(Tableau256810[[#This Row],[PLACE QUIMPER]],PointsClassement[],2,FALSE)</f>
        <v xml:space="preserve"> </v>
      </c>
      <c r="G19" s="5" t="s">
        <v>2</v>
      </c>
      <c r="H19" s="9" t="str">
        <f>VLOOKUP(Tableau256810[[#This Row],[PLACE RIEC]],PointsClassement[],2,FALSE)</f>
        <v xml:space="preserve"> </v>
      </c>
      <c r="I19" s="5" t="s">
        <v>2</v>
      </c>
      <c r="J19" s="9" t="str">
        <f>VLOOKUP(Tableau256810[[#This Row],[PLACE QUIMPERLE]],PointsClassement[],2,FALSE)</f>
        <v xml:space="preserve"> </v>
      </c>
      <c r="K19" s="5" t="s">
        <v>2</v>
      </c>
      <c r="L19" s="9" t="str">
        <f>VLOOKUP(Tableau256810[[#This Row],[PLACE ERGUE]],PointsClassement[],2,FALSE)</f>
        <v xml:space="preserve"> </v>
      </c>
      <c r="M19" s="5" t="s">
        <v>2</v>
      </c>
      <c r="N19" s="9" t="str">
        <f>VLOOKUP(Tableau256810[[#This Row],[PLACE TREGUNC]],PointsClassement[],2,FALSE)</f>
        <v xml:space="preserve"> </v>
      </c>
      <c r="O19" s="5" t="s">
        <v>2</v>
      </c>
      <c r="P19" s="9" t="str">
        <f>VLOOKUP(Tableau256810[[#This Row],[PLACE SCAER]],PointsClassement[],2,FALSE)</f>
        <v xml:space="preserve"> </v>
      </c>
      <c r="Q19" s="5" t="s">
        <v>2</v>
      </c>
      <c r="R19" s="9" t="str">
        <f>VLOOKUP(Tableau256810[[#This Row],[PLACE GOUEZEC]],PointsClassement[],2,FALSE)</f>
        <v xml:space="preserve"> </v>
      </c>
      <c r="S19" s="7"/>
      <c r="T19" s="8">
        <f t="shared" si="0"/>
        <v>0</v>
      </c>
    </row>
    <row r="20" spans="1:20" x14ac:dyDescent="0.3">
      <c r="A20">
        <v>15</v>
      </c>
      <c r="E20" s="3" t="s">
        <v>2</v>
      </c>
      <c r="F20" s="9" t="str">
        <f>VLOOKUP(Tableau256810[[#This Row],[PLACE QUIMPER]],PointsClassement[],2,FALSE)</f>
        <v xml:space="preserve"> </v>
      </c>
      <c r="G20" s="5" t="s">
        <v>2</v>
      </c>
      <c r="H20" s="9" t="str">
        <f>VLOOKUP(Tableau256810[[#This Row],[PLACE RIEC]],PointsClassement[],2,FALSE)</f>
        <v xml:space="preserve"> </v>
      </c>
      <c r="I20" s="5" t="s">
        <v>2</v>
      </c>
      <c r="J20" s="9" t="str">
        <f>VLOOKUP(Tableau256810[[#This Row],[PLACE QUIMPERLE]],PointsClassement[],2,FALSE)</f>
        <v xml:space="preserve"> </v>
      </c>
      <c r="K20" s="5" t="s">
        <v>2</v>
      </c>
      <c r="L20" s="9" t="str">
        <f>VLOOKUP(Tableau256810[[#This Row],[PLACE ERGUE]],PointsClassement[],2,FALSE)</f>
        <v xml:space="preserve"> </v>
      </c>
      <c r="M20" s="5" t="s">
        <v>2</v>
      </c>
      <c r="N20" s="9" t="str">
        <f>VLOOKUP(Tableau256810[[#This Row],[PLACE TREGUNC]],PointsClassement[],2,FALSE)</f>
        <v xml:space="preserve"> </v>
      </c>
      <c r="O20" s="5" t="s">
        <v>2</v>
      </c>
      <c r="P20" s="9" t="str">
        <f>VLOOKUP(Tableau256810[[#This Row],[PLACE SCAER]],PointsClassement[],2,FALSE)</f>
        <v xml:space="preserve"> </v>
      </c>
      <c r="Q20" s="5" t="s">
        <v>2</v>
      </c>
      <c r="R20" s="9" t="str">
        <f>VLOOKUP(Tableau256810[[#This Row],[PLACE GOUEZEC]],PointsClassement[],2,FALSE)</f>
        <v xml:space="preserve"> </v>
      </c>
      <c r="S20" s="7"/>
      <c r="T20" s="8">
        <f t="shared" si="0"/>
        <v>0</v>
      </c>
    </row>
    <row r="21" spans="1:20" x14ac:dyDescent="0.3">
      <c r="A21">
        <v>16</v>
      </c>
      <c r="E21" s="3" t="s">
        <v>2</v>
      </c>
      <c r="F21" s="9" t="str">
        <f>VLOOKUP(Tableau256810[[#This Row],[PLACE QUIMPER]],PointsClassement[],2,FALSE)</f>
        <v xml:space="preserve"> </v>
      </c>
      <c r="G21" s="5" t="s">
        <v>2</v>
      </c>
      <c r="H21" s="9" t="str">
        <f>VLOOKUP(Tableau256810[[#This Row],[PLACE RIEC]],PointsClassement[],2,FALSE)</f>
        <v xml:space="preserve"> </v>
      </c>
      <c r="I21" s="5" t="s">
        <v>2</v>
      </c>
      <c r="J21" s="9" t="str">
        <f>VLOOKUP(Tableau256810[[#This Row],[PLACE QUIMPERLE]],PointsClassement[],2,FALSE)</f>
        <v xml:space="preserve"> </v>
      </c>
      <c r="K21" s="5" t="s">
        <v>2</v>
      </c>
      <c r="L21" s="9" t="str">
        <f>VLOOKUP(Tableau256810[[#This Row],[PLACE ERGUE]],PointsClassement[],2,FALSE)</f>
        <v xml:space="preserve"> </v>
      </c>
      <c r="M21" s="5" t="s">
        <v>2</v>
      </c>
      <c r="N21" s="9" t="str">
        <f>VLOOKUP(Tableau256810[[#This Row],[PLACE TREGUNC]],PointsClassement[],2,FALSE)</f>
        <v xml:space="preserve"> </v>
      </c>
      <c r="O21" s="5" t="s">
        <v>2</v>
      </c>
      <c r="P21" s="9" t="str">
        <f>VLOOKUP(Tableau256810[[#This Row],[PLACE SCAER]],PointsClassement[],2,FALSE)</f>
        <v xml:space="preserve"> </v>
      </c>
      <c r="Q21" s="5" t="s">
        <v>2</v>
      </c>
      <c r="R21" s="9" t="str">
        <f>VLOOKUP(Tableau256810[[#This Row],[PLACE GOUEZEC]],PointsClassement[],2,FALSE)</f>
        <v xml:space="preserve"> </v>
      </c>
      <c r="S21" s="7"/>
      <c r="T21" s="8">
        <f t="shared" si="0"/>
        <v>0</v>
      </c>
    </row>
    <row r="22" spans="1:20" x14ac:dyDescent="0.3">
      <c r="A22">
        <v>17</v>
      </c>
      <c r="E22" s="3" t="s">
        <v>2</v>
      </c>
      <c r="F22" s="9" t="str">
        <f>VLOOKUP(Tableau256810[[#This Row],[PLACE QUIMPER]],PointsClassement[],2,FALSE)</f>
        <v xml:space="preserve"> </v>
      </c>
      <c r="G22" s="5" t="s">
        <v>2</v>
      </c>
      <c r="H22" s="9" t="str">
        <f>VLOOKUP(Tableau256810[[#This Row],[PLACE RIEC]],PointsClassement[],2,FALSE)</f>
        <v xml:space="preserve"> </v>
      </c>
      <c r="I22" s="5" t="s">
        <v>2</v>
      </c>
      <c r="J22" s="9" t="str">
        <f>VLOOKUP(Tableau256810[[#This Row],[PLACE QUIMPERLE]],PointsClassement[],2,FALSE)</f>
        <v xml:space="preserve"> </v>
      </c>
      <c r="K22" s="5" t="s">
        <v>2</v>
      </c>
      <c r="L22" s="9" t="str">
        <f>VLOOKUP(Tableau256810[[#This Row],[PLACE ERGUE]],PointsClassement[],2,FALSE)</f>
        <v xml:space="preserve"> </v>
      </c>
      <c r="M22" s="5" t="s">
        <v>2</v>
      </c>
      <c r="N22" s="9" t="str">
        <f>VLOOKUP(Tableau256810[[#This Row],[PLACE TREGUNC]],PointsClassement[],2,FALSE)</f>
        <v xml:space="preserve"> </v>
      </c>
      <c r="O22" s="5" t="s">
        <v>2</v>
      </c>
      <c r="P22" s="9" t="str">
        <f>VLOOKUP(Tableau256810[[#This Row],[PLACE SCAER]],PointsClassement[],2,FALSE)</f>
        <v xml:space="preserve"> </v>
      </c>
      <c r="Q22" s="5" t="s">
        <v>2</v>
      </c>
      <c r="R22" s="9" t="str">
        <f>VLOOKUP(Tableau256810[[#This Row],[PLACE GOUEZEC]],PointsClassement[],2,FALSE)</f>
        <v xml:space="preserve"> </v>
      </c>
      <c r="S22" s="7"/>
      <c r="T22" s="8">
        <f t="shared" si="0"/>
        <v>0</v>
      </c>
    </row>
    <row r="23" spans="1:20" x14ac:dyDescent="0.3">
      <c r="A23">
        <v>18</v>
      </c>
      <c r="B23" t="s">
        <v>2</v>
      </c>
      <c r="E23" s="3" t="s">
        <v>2</v>
      </c>
      <c r="F23" s="9" t="str">
        <f>VLOOKUP(Tableau256810[[#This Row],[PLACE QUIMPER]],PointsClassement[],2,FALSE)</f>
        <v xml:space="preserve"> </v>
      </c>
      <c r="G23" s="5" t="s">
        <v>2</v>
      </c>
      <c r="H23" s="9" t="str">
        <f>VLOOKUP(Tableau256810[[#This Row],[PLACE RIEC]],PointsClassement[],2,FALSE)</f>
        <v xml:space="preserve"> </v>
      </c>
      <c r="I23" s="5" t="s">
        <v>2</v>
      </c>
      <c r="J23" s="9" t="str">
        <f>VLOOKUP(Tableau256810[[#This Row],[PLACE QUIMPERLE]],PointsClassement[],2,FALSE)</f>
        <v xml:space="preserve"> </v>
      </c>
      <c r="K23" s="5" t="s">
        <v>2</v>
      </c>
      <c r="L23" s="9" t="str">
        <f>VLOOKUP(Tableau256810[[#This Row],[PLACE ERGUE]],PointsClassement[],2,FALSE)</f>
        <v xml:space="preserve"> </v>
      </c>
      <c r="M23" s="5" t="s">
        <v>2</v>
      </c>
      <c r="N23" s="9" t="str">
        <f>VLOOKUP(Tableau256810[[#This Row],[PLACE TREGUNC]],PointsClassement[],2,FALSE)</f>
        <v xml:space="preserve"> </v>
      </c>
      <c r="O23" s="5" t="s">
        <v>2</v>
      </c>
      <c r="P23" s="9" t="str">
        <f>VLOOKUP(Tableau256810[[#This Row],[PLACE SCAER]],PointsClassement[],2,FALSE)</f>
        <v xml:space="preserve"> </v>
      </c>
      <c r="Q23" s="5" t="s">
        <v>2</v>
      </c>
      <c r="R23" s="9" t="str">
        <f>VLOOKUP(Tableau256810[[#This Row],[PLACE GOUEZEC]],PointsClassement[],2,FALSE)</f>
        <v xml:space="preserve"> </v>
      </c>
      <c r="S23" s="7"/>
      <c r="T23" s="8">
        <f t="shared" si="0"/>
        <v>0</v>
      </c>
    </row>
    <row r="24" spans="1:20" x14ac:dyDescent="0.3">
      <c r="A24">
        <v>19</v>
      </c>
      <c r="E24" s="3" t="s">
        <v>2</v>
      </c>
      <c r="F24" s="9" t="str">
        <f>VLOOKUP(Tableau256810[[#This Row],[PLACE QUIMPER]],PointsClassement[],2,FALSE)</f>
        <v xml:space="preserve"> </v>
      </c>
      <c r="G24" s="5" t="s">
        <v>2</v>
      </c>
      <c r="H24" s="9" t="str">
        <f>VLOOKUP(Tableau256810[[#This Row],[PLACE RIEC]],PointsClassement[],2,FALSE)</f>
        <v xml:space="preserve"> </v>
      </c>
      <c r="I24" s="5" t="s">
        <v>2</v>
      </c>
      <c r="J24" s="9" t="str">
        <f>VLOOKUP(Tableau256810[[#This Row],[PLACE QUIMPERLE]],PointsClassement[],2,FALSE)</f>
        <v xml:space="preserve"> </v>
      </c>
      <c r="K24" s="5" t="s">
        <v>2</v>
      </c>
      <c r="L24" s="9" t="str">
        <f>VLOOKUP(Tableau256810[[#This Row],[PLACE ERGUE]],PointsClassement[],2,FALSE)</f>
        <v xml:space="preserve"> </v>
      </c>
      <c r="M24" s="5" t="s">
        <v>2</v>
      </c>
      <c r="N24" s="9" t="str">
        <f>VLOOKUP(Tableau256810[[#This Row],[PLACE TREGUNC]],PointsClassement[],2,FALSE)</f>
        <v xml:space="preserve"> </v>
      </c>
      <c r="O24" s="5" t="s">
        <v>2</v>
      </c>
      <c r="P24" s="9" t="str">
        <f>VLOOKUP(Tableau256810[[#This Row],[PLACE SCAER]],PointsClassement[],2,FALSE)</f>
        <v xml:space="preserve"> </v>
      </c>
      <c r="Q24" s="5" t="s">
        <v>2</v>
      </c>
      <c r="R24" s="9" t="str">
        <f>VLOOKUP(Tableau256810[[#This Row],[PLACE GOUEZEC]],PointsClassement[],2,FALSE)</f>
        <v xml:space="preserve"> </v>
      </c>
      <c r="S24" s="7"/>
      <c r="T24" s="8">
        <f t="shared" si="0"/>
        <v>0</v>
      </c>
    </row>
    <row r="25" spans="1:20" x14ac:dyDescent="0.3">
      <c r="A25">
        <v>20</v>
      </c>
      <c r="E25" s="3" t="s">
        <v>2</v>
      </c>
      <c r="F25" s="9" t="str">
        <f>VLOOKUP(Tableau256810[[#This Row],[PLACE QUIMPER]],PointsClassement[],2,FALSE)</f>
        <v xml:space="preserve"> </v>
      </c>
      <c r="G25" s="5" t="s">
        <v>2</v>
      </c>
      <c r="H25" s="9" t="str">
        <f>VLOOKUP(Tableau256810[[#This Row],[PLACE RIEC]],PointsClassement[],2,FALSE)</f>
        <v xml:space="preserve"> </v>
      </c>
      <c r="I25" s="5" t="s">
        <v>2</v>
      </c>
      <c r="J25" s="9" t="str">
        <f>VLOOKUP(Tableau256810[[#This Row],[PLACE QUIMPERLE]],PointsClassement[],2,FALSE)</f>
        <v xml:space="preserve"> </v>
      </c>
      <c r="K25" s="5" t="s">
        <v>2</v>
      </c>
      <c r="L25" s="9" t="str">
        <f>VLOOKUP(Tableau256810[[#This Row],[PLACE ERGUE]],PointsClassement[],2,FALSE)</f>
        <v xml:space="preserve"> </v>
      </c>
      <c r="M25" s="5" t="s">
        <v>2</v>
      </c>
      <c r="N25" s="9" t="str">
        <f>VLOOKUP(Tableau256810[[#This Row],[PLACE TREGUNC]],PointsClassement[],2,FALSE)</f>
        <v xml:space="preserve"> </v>
      </c>
      <c r="O25" s="5" t="s">
        <v>2</v>
      </c>
      <c r="P25" s="9" t="str">
        <f>VLOOKUP(Tableau256810[[#This Row],[PLACE SCAER]],PointsClassement[],2,FALSE)</f>
        <v xml:space="preserve"> </v>
      </c>
      <c r="Q25" s="5" t="s">
        <v>2</v>
      </c>
      <c r="R25" s="9" t="str">
        <f>VLOOKUP(Tableau256810[[#This Row],[PLACE GOUEZEC]],PointsClassement[],2,FALSE)</f>
        <v xml:space="preserve"> </v>
      </c>
      <c r="S25" s="7"/>
      <c r="T25" s="8">
        <f t="shared" si="0"/>
        <v>0</v>
      </c>
    </row>
    <row r="26" spans="1:20" x14ac:dyDescent="0.3">
      <c r="A26">
        <v>21</v>
      </c>
      <c r="E26" s="3" t="s">
        <v>2</v>
      </c>
      <c r="F26" s="9" t="str">
        <f>VLOOKUP(Tableau256810[[#This Row],[PLACE QUIMPER]],PointsClassement[],2,FALSE)</f>
        <v xml:space="preserve"> </v>
      </c>
      <c r="G26" s="5" t="s">
        <v>2</v>
      </c>
      <c r="H26" s="9" t="str">
        <f>VLOOKUP(Tableau256810[[#This Row],[PLACE RIEC]],PointsClassement[],2,FALSE)</f>
        <v xml:space="preserve"> </v>
      </c>
      <c r="I26" s="5" t="s">
        <v>2</v>
      </c>
      <c r="J26" s="9" t="str">
        <f>VLOOKUP(Tableau256810[[#This Row],[PLACE QUIMPERLE]],PointsClassement[],2,FALSE)</f>
        <v xml:space="preserve"> </v>
      </c>
      <c r="K26" s="5" t="s">
        <v>2</v>
      </c>
      <c r="L26" s="9" t="str">
        <f>VLOOKUP(Tableau256810[[#This Row],[PLACE ERGUE]],PointsClassement[],2,FALSE)</f>
        <v xml:space="preserve"> </v>
      </c>
      <c r="M26" s="5" t="s">
        <v>2</v>
      </c>
      <c r="N26" s="9" t="str">
        <f>VLOOKUP(Tableau256810[[#This Row],[PLACE TREGUNC]],PointsClassement[],2,FALSE)</f>
        <v xml:space="preserve"> </v>
      </c>
      <c r="O26" s="5" t="s">
        <v>2</v>
      </c>
      <c r="P26" s="9" t="str">
        <f>VLOOKUP(Tableau256810[[#This Row],[PLACE SCAER]],PointsClassement[],2,FALSE)</f>
        <v xml:space="preserve"> </v>
      </c>
      <c r="Q26" s="5" t="s">
        <v>2</v>
      </c>
      <c r="R26" s="9" t="str">
        <f>VLOOKUP(Tableau256810[[#This Row],[PLACE GOUEZEC]],PointsClassement[],2,FALSE)</f>
        <v xml:space="preserve"> </v>
      </c>
      <c r="S26" s="7"/>
      <c r="T26" s="8">
        <f t="shared" si="0"/>
        <v>0</v>
      </c>
    </row>
    <row r="27" spans="1:20" x14ac:dyDescent="0.3">
      <c r="A27">
        <v>22</v>
      </c>
      <c r="E27" s="3" t="s">
        <v>2</v>
      </c>
      <c r="F27" s="9" t="str">
        <f>VLOOKUP(Tableau256810[[#This Row],[PLACE QUIMPER]],PointsClassement[],2,FALSE)</f>
        <v xml:space="preserve"> </v>
      </c>
      <c r="G27" s="5" t="s">
        <v>2</v>
      </c>
      <c r="H27" s="9" t="str">
        <f>VLOOKUP(Tableau256810[[#This Row],[PLACE RIEC]],PointsClassement[],2,FALSE)</f>
        <v xml:space="preserve"> </v>
      </c>
      <c r="I27" s="5" t="s">
        <v>2</v>
      </c>
      <c r="J27" s="9" t="str">
        <f>VLOOKUP(Tableau256810[[#This Row],[PLACE QUIMPERLE]],PointsClassement[],2,FALSE)</f>
        <v xml:space="preserve"> </v>
      </c>
      <c r="K27" s="5" t="s">
        <v>2</v>
      </c>
      <c r="L27" s="9" t="str">
        <f>VLOOKUP(Tableau256810[[#This Row],[PLACE ERGUE]],PointsClassement[],2,FALSE)</f>
        <v xml:space="preserve"> </v>
      </c>
      <c r="M27" s="5" t="s">
        <v>2</v>
      </c>
      <c r="N27" s="9" t="str">
        <f>VLOOKUP(Tableau256810[[#This Row],[PLACE TREGUNC]],PointsClassement[],2,FALSE)</f>
        <v xml:space="preserve"> </v>
      </c>
      <c r="O27" s="5" t="s">
        <v>2</v>
      </c>
      <c r="P27" s="9" t="str">
        <f>VLOOKUP(Tableau256810[[#This Row],[PLACE SCAER]],PointsClassement[],2,FALSE)</f>
        <v xml:space="preserve"> </v>
      </c>
      <c r="Q27" s="5" t="s">
        <v>2</v>
      </c>
      <c r="R27" s="9" t="str">
        <f>VLOOKUP(Tableau256810[[#This Row],[PLACE GOUEZEC]],PointsClassement[],2,FALSE)</f>
        <v xml:space="preserve"> </v>
      </c>
      <c r="S27" s="7"/>
      <c r="T27" s="8">
        <f t="shared" si="0"/>
        <v>0</v>
      </c>
    </row>
    <row r="28" spans="1:20" x14ac:dyDescent="0.3">
      <c r="A28">
        <v>23</v>
      </c>
      <c r="E28" s="3" t="s">
        <v>2</v>
      </c>
      <c r="F28" s="9" t="str">
        <f>VLOOKUP(Tableau256810[[#This Row],[PLACE QUIMPER]],PointsClassement[],2,FALSE)</f>
        <v xml:space="preserve"> </v>
      </c>
      <c r="G28" s="5" t="s">
        <v>2</v>
      </c>
      <c r="H28" s="9" t="str">
        <f>VLOOKUP(Tableau256810[[#This Row],[PLACE RIEC]],PointsClassement[],2,FALSE)</f>
        <v xml:space="preserve"> </v>
      </c>
      <c r="I28" s="5" t="s">
        <v>2</v>
      </c>
      <c r="J28" s="9" t="str">
        <f>VLOOKUP(Tableau256810[[#This Row],[PLACE QUIMPERLE]],PointsClassement[],2,FALSE)</f>
        <v xml:space="preserve"> </v>
      </c>
      <c r="K28" s="5" t="s">
        <v>2</v>
      </c>
      <c r="L28" s="9" t="str">
        <f>VLOOKUP(Tableau256810[[#This Row],[PLACE ERGUE]],PointsClassement[],2,FALSE)</f>
        <v xml:space="preserve"> </v>
      </c>
      <c r="M28" s="5" t="s">
        <v>2</v>
      </c>
      <c r="N28" s="9" t="str">
        <f>VLOOKUP(Tableau256810[[#This Row],[PLACE TREGUNC]],PointsClassement[],2,FALSE)</f>
        <v xml:space="preserve"> </v>
      </c>
      <c r="O28" s="5" t="s">
        <v>2</v>
      </c>
      <c r="P28" s="9" t="str">
        <f>VLOOKUP(Tableau256810[[#This Row],[PLACE SCAER]],PointsClassement[],2,FALSE)</f>
        <v xml:space="preserve"> </v>
      </c>
      <c r="Q28" s="5" t="s">
        <v>2</v>
      </c>
      <c r="R28" s="9" t="str">
        <f>VLOOKUP(Tableau256810[[#This Row],[PLACE GOUEZEC]],PointsClassement[],2,FALSE)</f>
        <v xml:space="preserve"> </v>
      </c>
      <c r="S28" s="7"/>
      <c r="T28" s="8">
        <f t="shared" si="0"/>
        <v>0</v>
      </c>
    </row>
    <row r="29" spans="1:20" x14ac:dyDescent="0.3">
      <c r="A29">
        <v>24</v>
      </c>
      <c r="E29" s="3" t="s">
        <v>2</v>
      </c>
      <c r="F29" s="9" t="str">
        <f>VLOOKUP(Tableau256810[[#This Row],[PLACE QUIMPER]],PointsClassement[],2,FALSE)</f>
        <v xml:space="preserve"> </v>
      </c>
      <c r="G29" s="5" t="s">
        <v>2</v>
      </c>
      <c r="H29" s="9" t="str">
        <f>VLOOKUP(Tableau256810[[#This Row],[PLACE RIEC]],PointsClassement[],2,FALSE)</f>
        <v xml:space="preserve"> </v>
      </c>
      <c r="I29" s="5" t="s">
        <v>2</v>
      </c>
      <c r="J29" s="9" t="str">
        <f>VLOOKUP(Tableau256810[[#This Row],[PLACE QUIMPERLE]],PointsClassement[],2,FALSE)</f>
        <v xml:space="preserve"> </v>
      </c>
      <c r="K29" s="5" t="s">
        <v>2</v>
      </c>
      <c r="L29" s="9" t="str">
        <f>VLOOKUP(Tableau256810[[#This Row],[PLACE ERGUE]],PointsClassement[],2,FALSE)</f>
        <v xml:space="preserve"> </v>
      </c>
      <c r="M29" s="5" t="s">
        <v>2</v>
      </c>
      <c r="N29" s="9" t="str">
        <f>VLOOKUP(Tableau256810[[#This Row],[PLACE TREGUNC]],PointsClassement[],2,FALSE)</f>
        <v xml:space="preserve"> </v>
      </c>
      <c r="O29" s="5" t="s">
        <v>2</v>
      </c>
      <c r="P29" s="9" t="str">
        <f>VLOOKUP(Tableau256810[[#This Row],[PLACE SCAER]],PointsClassement[],2,FALSE)</f>
        <v xml:space="preserve"> </v>
      </c>
      <c r="Q29" s="5" t="s">
        <v>2</v>
      </c>
      <c r="R29" s="9" t="str">
        <f>VLOOKUP(Tableau256810[[#This Row],[PLACE GOUEZEC]],PointsClassement[],2,FALSE)</f>
        <v xml:space="preserve"> </v>
      </c>
      <c r="S29" s="7"/>
      <c r="T29" s="8">
        <f t="shared" si="0"/>
        <v>0</v>
      </c>
    </row>
    <row r="30" spans="1:20" x14ac:dyDescent="0.3">
      <c r="A30">
        <v>25</v>
      </c>
      <c r="E30" s="3" t="s">
        <v>2</v>
      </c>
      <c r="F30" s="9" t="str">
        <f>VLOOKUP(Tableau256810[[#This Row],[PLACE QUIMPER]],PointsClassement[],2,FALSE)</f>
        <v xml:space="preserve"> </v>
      </c>
      <c r="G30" s="5" t="s">
        <v>2</v>
      </c>
      <c r="H30" s="9" t="str">
        <f>VLOOKUP(Tableau256810[[#This Row],[PLACE RIEC]],PointsClassement[],2,FALSE)</f>
        <v xml:space="preserve"> </v>
      </c>
      <c r="I30" s="5" t="s">
        <v>2</v>
      </c>
      <c r="J30" s="9" t="str">
        <f>VLOOKUP(Tableau256810[[#This Row],[PLACE QUIMPERLE]],PointsClassement[],2,FALSE)</f>
        <v xml:space="preserve"> </v>
      </c>
      <c r="K30" s="5" t="s">
        <v>2</v>
      </c>
      <c r="L30" s="9" t="str">
        <f>VLOOKUP(Tableau256810[[#This Row],[PLACE ERGUE]],PointsClassement[],2,FALSE)</f>
        <v xml:space="preserve"> </v>
      </c>
      <c r="M30" s="5" t="s">
        <v>2</v>
      </c>
      <c r="N30" s="9" t="str">
        <f>VLOOKUP(Tableau256810[[#This Row],[PLACE TREGUNC]],PointsClassement[],2,FALSE)</f>
        <v xml:space="preserve"> </v>
      </c>
      <c r="O30" s="5" t="s">
        <v>2</v>
      </c>
      <c r="P30" s="9" t="str">
        <f>VLOOKUP(Tableau256810[[#This Row],[PLACE SCAER]],PointsClassement[],2,FALSE)</f>
        <v xml:space="preserve"> </v>
      </c>
      <c r="Q30" s="5" t="s">
        <v>2</v>
      </c>
      <c r="R30" s="9" t="str">
        <f>VLOOKUP(Tableau256810[[#This Row],[PLACE GOUEZEC]],PointsClassement[],2,FALSE)</f>
        <v xml:space="preserve"> </v>
      </c>
      <c r="S30" s="7"/>
      <c r="T30" s="8">
        <f t="shared" si="0"/>
        <v>0</v>
      </c>
    </row>
    <row r="31" spans="1:20" x14ac:dyDescent="0.3">
      <c r="A31">
        <v>26</v>
      </c>
      <c r="E31" s="3" t="s">
        <v>2</v>
      </c>
      <c r="F31" s="9" t="str">
        <f>VLOOKUP(Tableau256810[[#This Row],[PLACE QUIMPER]],PointsClassement[],2,FALSE)</f>
        <v xml:space="preserve"> </v>
      </c>
      <c r="G31" s="5" t="s">
        <v>2</v>
      </c>
      <c r="H31" s="9" t="str">
        <f>VLOOKUP(Tableau256810[[#This Row],[PLACE RIEC]],PointsClassement[],2,FALSE)</f>
        <v xml:space="preserve"> </v>
      </c>
      <c r="I31" s="5" t="s">
        <v>2</v>
      </c>
      <c r="J31" s="9" t="str">
        <f>VLOOKUP(Tableau256810[[#This Row],[PLACE QUIMPERLE]],PointsClassement[],2,FALSE)</f>
        <v xml:space="preserve"> </v>
      </c>
      <c r="K31" s="5" t="s">
        <v>2</v>
      </c>
      <c r="L31" s="9" t="str">
        <f>VLOOKUP(Tableau256810[[#This Row],[PLACE ERGUE]],PointsClassement[],2,FALSE)</f>
        <v xml:space="preserve"> </v>
      </c>
      <c r="M31" s="5" t="s">
        <v>2</v>
      </c>
      <c r="N31" s="9" t="str">
        <f>VLOOKUP(Tableau256810[[#This Row],[PLACE TREGUNC]],PointsClassement[],2,FALSE)</f>
        <v xml:space="preserve"> </v>
      </c>
      <c r="O31" s="5" t="s">
        <v>2</v>
      </c>
      <c r="P31" s="9" t="str">
        <f>VLOOKUP(Tableau256810[[#This Row],[PLACE SCAER]],PointsClassement[],2,FALSE)</f>
        <v xml:space="preserve"> </v>
      </c>
      <c r="Q31" s="5" t="s">
        <v>2</v>
      </c>
      <c r="R31" s="9" t="str">
        <f>VLOOKUP(Tableau256810[[#This Row],[PLACE GOUEZEC]],PointsClassement[],2,FALSE)</f>
        <v xml:space="preserve"> </v>
      </c>
      <c r="S31" s="7"/>
      <c r="T31" s="8">
        <f t="shared" si="0"/>
        <v>0</v>
      </c>
    </row>
    <row r="32" spans="1:20" x14ac:dyDescent="0.3">
      <c r="A32">
        <v>27</v>
      </c>
      <c r="E32" s="3" t="s">
        <v>2</v>
      </c>
      <c r="F32" s="9" t="str">
        <f>VLOOKUP(Tableau256810[[#This Row],[PLACE QUIMPER]],PointsClassement[],2,FALSE)</f>
        <v xml:space="preserve"> </v>
      </c>
      <c r="G32" s="5" t="s">
        <v>2</v>
      </c>
      <c r="H32" s="9" t="str">
        <f>VLOOKUP(Tableau256810[[#This Row],[PLACE RIEC]],PointsClassement[],2,FALSE)</f>
        <v xml:space="preserve"> </v>
      </c>
      <c r="I32" s="5" t="s">
        <v>2</v>
      </c>
      <c r="J32" s="9" t="str">
        <f>VLOOKUP(Tableau256810[[#This Row],[PLACE QUIMPERLE]],PointsClassement[],2,FALSE)</f>
        <v xml:space="preserve"> </v>
      </c>
      <c r="K32" s="5" t="s">
        <v>2</v>
      </c>
      <c r="L32" s="9" t="str">
        <f>VLOOKUP(Tableau256810[[#This Row],[PLACE ERGUE]],PointsClassement[],2,FALSE)</f>
        <v xml:space="preserve"> </v>
      </c>
      <c r="M32" s="5" t="s">
        <v>2</v>
      </c>
      <c r="N32" s="9" t="str">
        <f>VLOOKUP(Tableau256810[[#This Row],[PLACE TREGUNC]],PointsClassement[],2,FALSE)</f>
        <v xml:space="preserve"> </v>
      </c>
      <c r="O32" s="5" t="s">
        <v>2</v>
      </c>
      <c r="P32" s="9" t="str">
        <f>VLOOKUP(Tableau256810[[#This Row],[PLACE SCAER]],PointsClassement[],2,FALSE)</f>
        <v xml:space="preserve"> </v>
      </c>
      <c r="Q32" s="5" t="s">
        <v>2</v>
      </c>
      <c r="R32" s="9" t="str">
        <f>VLOOKUP(Tableau256810[[#This Row],[PLACE GOUEZEC]],PointsClassement[],2,FALSE)</f>
        <v xml:space="preserve"> </v>
      </c>
      <c r="S32" s="7"/>
      <c r="T32" s="8">
        <f t="shared" si="0"/>
        <v>0</v>
      </c>
    </row>
    <row r="33" spans="1:20" x14ac:dyDescent="0.3">
      <c r="A33">
        <v>28</v>
      </c>
      <c r="E33" s="3" t="s">
        <v>2</v>
      </c>
      <c r="F33" s="9" t="str">
        <f>VLOOKUP(Tableau256810[[#This Row],[PLACE QUIMPER]],PointsClassement[],2,FALSE)</f>
        <v xml:space="preserve"> </v>
      </c>
      <c r="G33" s="5" t="s">
        <v>2</v>
      </c>
      <c r="H33" s="9" t="str">
        <f>VLOOKUP(Tableau256810[[#This Row],[PLACE RIEC]],PointsClassement[],2,FALSE)</f>
        <v xml:space="preserve"> </v>
      </c>
      <c r="I33" s="5" t="s">
        <v>2</v>
      </c>
      <c r="J33" s="9" t="str">
        <f>VLOOKUP(Tableau256810[[#This Row],[PLACE QUIMPERLE]],PointsClassement[],2,FALSE)</f>
        <v xml:space="preserve"> </v>
      </c>
      <c r="K33" s="5" t="s">
        <v>2</v>
      </c>
      <c r="L33" s="9" t="str">
        <f>VLOOKUP(Tableau256810[[#This Row],[PLACE ERGUE]],PointsClassement[],2,FALSE)</f>
        <v xml:space="preserve"> </v>
      </c>
      <c r="M33" s="5" t="s">
        <v>2</v>
      </c>
      <c r="N33" s="9" t="str">
        <f>VLOOKUP(Tableau256810[[#This Row],[PLACE TREGUNC]],PointsClassement[],2,FALSE)</f>
        <v xml:space="preserve"> </v>
      </c>
      <c r="O33" s="5" t="s">
        <v>2</v>
      </c>
      <c r="P33" s="9" t="str">
        <f>VLOOKUP(Tableau256810[[#This Row],[PLACE SCAER]],PointsClassement[],2,FALSE)</f>
        <v xml:space="preserve"> </v>
      </c>
      <c r="Q33" s="5" t="s">
        <v>2</v>
      </c>
      <c r="R33" s="9" t="str">
        <f>VLOOKUP(Tableau256810[[#This Row],[PLACE GOUEZEC]],PointsClassement[],2,FALSE)</f>
        <v xml:space="preserve"> </v>
      </c>
      <c r="S33" s="7"/>
      <c r="T33" s="8">
        <f t="shared" si="0"/>
        <v>0</v>
      </c>
    </row>
    <row r="34" spans="1:20" x14ac:dyDescent="0.3">
      <c r="A34">
        <v>29</v>
      </c>
      <c r="E34" s="3" t="s">
        <v>2</v>
      </c>
      <c r="F34" s="9" t="str">
        <f>VLOOKUP(Tableau256810[[#This Row],[PLACE QUIMPER]],PointsClassement[],2,FALSE)</f>
        <v xml:space="preserve"> </v>
      </c>
      <c r="G34" s="5" t="s">
        <v>2</v>
      </c>
      <c r="H34" s="9" t="str">
        <f>VLOOKUP(Tableau256810[[#This Row],[PLACE RIEC]],PointsClassement[],2,FALSE)</f>
        <v xml:space="preserve"> </v>
      </c>
      <c r="I34" s="5" t="s">
        <v>2</v>
      </c>
      <c r="J34" s="9" t="str">
        <f>VLOOKUP(Tableau256810[[#This Row],[PLACE QUIMPERLE]],PointsClassement[],2,FALSE)</f>
        <v xml:space="preserve"> </v>
      </c>
      <c r="K34" s="5" t="s">
        <v>2</v>
      </c>
      <c r="L34" s="9" t="str">
        <f>VLOOKUP(Tableau256810[[#This Row],[PLACE ERGUE]],PointsClassement[],2,FALSE)</f>
        <v xml:space="preserve"> </v>
      </c>
      <c r="M34" s="5" t="s">
        <v>2</v>
      </c>
      <c r="N34" s="9" t="str">
        <f>VLOOKUP(Tableau256810[[#This Row],[PLACE TREGUNC]],PointsClassement[],2,FALSE)</f>
        <v xml:space="preserve"> </v>
      </c>
      <c r="O34" s="5" t="s">
        <v>2</v>
      </c>
      <c r="P34" s="9" t="str">
        <f>VLOOKUP(Tableau256810[[#This Row],[PLACE SCAER]],PointsClassement[],2,FALSE)</f>
        <v xml:space="preserve"> </v>
      </c>
      <c r="Q34" s="5" t="s">
        <v>2</v>
      </c>
      <c r="R34" s="9" t="str">
        <f>VLOOKUP(Tableau256810[[#This Row],[PLACE GOUEZEC]],PointsClassement[],2,FALSE)</f>
        <v xml:space="preserve"> </v>
      </c>
      <c r="S34" s="7"/>
      <c r="T34" s="8">
        <f t="shared" si="0"/>
        <v>0</v>
      </c>
    </row>
    <row r="35" spans="1:20" x14ac:dyDescent="0.3">
      <c r="A35">
        <v>30</v>
      </c>
      <c r="E35" s="3" t="s">
        <v>2</v>
      </c>
      <c r="F35" s="9" t="str">
        <f>VLOOKUP(Tableau256810[[#This Row],[PLACE QUIMPER]],PointsClassement[],2,FALSE)</f>
        <v xml:space="preserve"> </v>
      </c>
      <c r="G35" s="5" t="s">
        <v>2</v>
      </c>
      <c r="H35" s="9" t="str">
        <f>VLOOKUP(Tableau256810[[#This Row],[PLACE RIEC]],PointsClassement[],2,FALSE)</f>
        <v xml:space="preserve"> </v>
      </c>
      <c r="I35" s="5" t="s">
        <v>2</v>
      </c>
      <c r="J35" s="9" t="str">
        <f>VLOOKUP(Tableau256810[[#This Row],[PLACE QUIMPERLE]],PointsClassement[],2,FALSE)</f>
        <v xml:space="preserve"> </v>
      </c>
      <c r="K35" s="5" t="s">
        <v>2</v>
      </c>
      <c r="L35" s="9" t="str">
        <f>VLOOKUP(Tableau256810[[#This Row],[PLACE ERGUE]],PointsClassement[],2,FALSE)</f>
        <v xml:space="preserve"> </v>
      </c>
      <c r="M35" s="5" t="s">
        <v>2</v>
      </c>
      <c r="N35" s="9" t="str">
        <f>VLOOKUP(Tableau256810[[#This Row],[PLACE TREGUNC]],PointsClassement[],2,FALSE)</f>
        <v xml:space="preserve"> </v>
      </c>
      <c r="O35" s="5" t="s">
        <v>2</v>
      </c>
      <c r="P35" s="9" t="str">
        <f>VLOOKUP(Tableau256810[[#This Row],[PLACE SCAER]],PointsClassement[],2,FALSE)</f>
        <v xml:space="preserve"> </v>
      </c>
      <c r="Q35" s="5" t="s">
        <v>2</v>
      </c>
      <c r="R35" s="9" t="str">
        <f>VLOOKUP(Tableau256810[[#This Row],[PLACE GOUEZEC]],PointsClassement[],2,FALSE)</f>
        <v xml:space="preserve"> </v>
      </c>
      <c r="S35" s="7"/>
      <c r="T35" s="8">
        <f t="shared" si="0"/>
        <v>0</v>
      </c>
    </row>
    <row r="36" spans="1:20" x14ac:dyDescent="0.3">
      <c r="A36">
        <v>31</v>
      </c>
      <c r="E36" s="3" t="s">
        <v>2</v>
      </c>
      <c r="F36" s="9" t="str">
        <f>VLOOKUP(Tableau256810[[#This Row],[PLACE QUIMPER]],PointsClassement[],2,FALSE)</f>
        <v xml:space="preserve"> </v>
      </c>
      <c r="G36" s="5" t="s">
        <v>2</v>
      </c>
      <c r="H36" s="9" t="str">
        <f>VLOOKUP(Tableau256810[[#This Row],[PLACE RIEC]],PointsClassement[],2,FALSE)</f>
        <v xml:space="preserve"> </v>
      </c>
      <c r="I36" s="5" t="s">
        <v>2</v>
      </c>
      <c r="J36" s="9" t="str">
        <f>VLOOKUP(Tableau256810[[#This Row],[PLACE QUIMPERLE]],PointsClassement[],2,FALSE)</f>
        <v xml:space="preserve"> </v>
      </c>
      <c r="K36" s="5" t="s">
        <v>2</v>
      </c>
      <c r="L36" s="9" t="str">
        <f>VLOOKUP(Tableau256810[[#This Row],[PLACE ERGUE]],PointsClassement[],2,FALSE)</f>
        <v xml:space="preserve"> </v>
      </c>
      <c r="M36" s="5" t="s">
        <v>2</v>
      </c>
      <c r="N36" s="9" t="str">
        <f>VLOOKUP(Tableau256810[[#This Row],[PLACE TREGUNC]],PointsClassement[],2,FALSE)</f>
        <v xml:space="preserve"> </v>
      </c>
      <c r="O36" s="5" t="s">
        <v>2</v>
      </c>
      <c r="P36" s="9" t="str">
        <f>VLOOKUP(Tableau256810[[#This Row],[PLACE SCAER]],PointsClassement[],2,FALSE)</f>
        <v xml:space="preserve"> </v>
      </c>
      <c r="Q36" s="5" t="s">
        <v>2</v>
      </c>
      <c r="R36" s="9" t="str">
        <f>VLOOKUP(Tableau256810[[#This Row],[PLACE GOUEZEC]],PointsClassement[],2,FALSE)</f>
        <v xml:space="preserve"> </v>
      </c>
      <c r="S36" s="7"/>
      <c r="T36" s="8">
        <f t="shared" si="0"/>
        <v>0</v>
      </c>
    </row>
    <row r="37" spans="1:20" x14ac:dyDescent="0.3">
      <c r="A37">
        <v>32</v>
      </c>
      <c r="E37" s="3" t="s">
        <v>2</v>
      </c>
      <c r="F37" s="9" t="str">
        <f>VLOOKUP(Tableau256810[[#This Row],[PLACE QUIMPER]],PointsClassement[],2,FALSE)</f>
        <v xml:space="preserve"> </v>
      </c>
      <c r="G37" s="5" t="s">
        <v>2</v>
      </c>
      <c r="H37" s="9" t="str">
        <f>VLOOKUP(Tableau256810[[#This Row],[PLACE RIEC]],PointsClassement[],2,FALSE)</f>
        <v xml:space="preserve"> </v>
      </c>
      <c r="I37" s="5" t="s">
        <v>2</v>
      </c>
      <c r="J37" s="9" t="str">
        <f>VLOOKUP(Tableau256810[[#This Row],[PLACE QUIMPERLE]],PointsClassement[],2,FALSE)</f>
        <v xml:space="preserve"> </v>
      </c>
      <c r="K37" s="5" t="s">
        <v>2</v>
      </c>
      <c r="L37" s="9" t="str">
        <f>VLOOKUP(Tableau256810[[#This Row],[PLACE ERGUE]],PointsClassement[],2,FALSE)</f>
        <v xml:space="preserve"> </v>
      </c>
      <c r="M37" s="5" t="s">
        <v>2</v>
      </c>
      <c r="N37" s="9" t="str">
        <f>VLOOKUP(Tableau256810[[#This Row],[PLACE TREGUNC]],PointsClassement[],2,FALSE)</f>
        <v xml:space="preserve"> </v>
      </c>
      <c r="O37" s="5" t="s">
        <v>2</v>
      </c>
      <c r="P37" s="9" t="str">
        <f>VLOOKUP(Tableau256810[[#This Row],[PLACE SCAER]],PointsClassement[],2,FALSE)</f>
        <v xml:space="preserve"> </v>
      </c>
      <c r="Q37" s="5" t="s">
        <v>2</v>
      </c>
      <c r="R37" s="9" t="str">
        <f>VLOOKUP(Tableau256810[[#This Row],[PLACE GOUEZEC]],PointsClassement[],2,FALSE)</f>
        <v xml:space="preserve"> </v>
      </c>
      <c r="S37" s="7"/>
      <c r="T37" s="8">
        <f t="shared" si="0"/>
        <v>0</v>
      </c>
    </row>
    <row r="38" spans="1:20" x14ac:dyDescent="0.3">
      <c r="A38">
        <v>33</v>
      </c>
      <c r="E38" s="3" t="s">
        <v>2</v>
      </c>
      <c r="F38" s="9" t="str">
        <f>VLOOKUP(Tableau256810[[#This Row],[PLACE QUIMPER]],PointsClassement[],2,FALSE)</f>
        <v xml:space="preserve"> </v>
      </c>
      <c r="G38" s="5" t="s">
        <v>2</v>
      </c>
      <c r="H38" s="9" t="str">
        <f>VLOOKUP(Tableau256810[[#This Row],[PLACE RIEC]],PointsClassement[],2,FALSE)</f>
        <v xml:space="preserve"> </v>
      </c>
      <c r="I38" s="5" t="s">
        <v>2</v>
      </c>
      <c r="J38" s="9" t="str">
        <f>VLOOKUP(Tableau256810[[#This Row],[PLACE QUIMPERLE]],PointsClassement[],2,FALSE)</f>
        <v xml:space="preserve"> </v>
      </c>
      <c r="K38" s="5" t="s">
        <v>2</v>
      </c>
      <c r="L38" s="9" t="str">
        <f>VLOOKUP(Tableau256810[[#This Row],[PLACE ERGUE]],PointsClassement[],2,FALSE)</f>
        <v xml:space="preserve"> </v>
      </c>
      <c r="M38" s="5" t="s">
        <v>2</v>
      </c>
      <c r="N38" s="9" t="str">
        <f>VLOOKUP(Tableau256810[[#This Row],[PLACE TREGUNC]],PointsClassement[],2,FALSE)</f>
        <v xml:space="preserve"> </v>
      </c>
      <c r="O38" s="5" t="s">
        <v>2</v>
      </c>
      <c r="P38" s="9" t="str">
        <f>VLOOKUP(Tableau256810[[#This Row],[PLACE SCAER]],PointsClassement[],2,FALSE)</f>
        <v xml:space="preserve"> </v>
      </c>
      <c r="Q38" s="5" t="s">
        <v>2</v>
      </c>
      <c r="R38" s="9" t="str">
        <f>VLOOKUP(Tableau256810[[#This Row],[PLACE GOUEZEC]],PointsClassement[],2,FALSE)</f>
        <v xml:space="preserve"> </v>
      </c>
      <c r="S38" s="7"/>
      <c r="T38" s="8">
        <f t="shared" ref="T38:T54" si="1">SUM(F38,H38,J38,L38,N38,P38,R38,S38)</f>
        <v>0</v>
      </c>
    </row>
    <row r="39" spans="1:20" x14ac:dyDescent="0.3">
      <c r="A39">
        <v>34</v>
      </c>
      <c r="E39" s="3" t="s">
        <v>2</v>
      </c>
      <c r="F39" s="9" t="str">
        <f>VLOOKUP(Tableau256810[[#This Row],[PLACE QUIMPER]],PointsClassement[],2,FALSE)</f>
        <v xml:space="preserve"> </v>
      </c>
      <c r="G39" s="5" t="s">
        <v>2</v>
      </c>
      <c r="H39" s="9" t="str">
        <f>VLOOKUP(Tableau256810[[#This Row],[PLACE RIEC]],PointsClassement[],2,FALSE)</f>
        <v xml:space="preserve"> </v>
      </c>
      <c r="I39" s="5" t="s">
        <v>2</v>
      </c>
      <c r="J39" s="9" t="str">
        <f>VLOOKUP(Tableau256810[[#This Row],[PLACE QUIMPERLE]],PointsClassement[],2,FALSE)</f>
        <v xml:space="preserve"> </v>
      </c>
      <c r="K39" s="5" t="s">
        <v>2</v>
      </c>
      <c r="L39" s="9" t="str">
        <f>VLOOKUP(Tableau256810[[#This Row],[PLACE ERGUE]],PointsClassement[],2,FALSE)</f>
        <v xml:space="preserve"> </v>
      </c>
      <c r="M39" s="5" t="s">
        <v>2</v>
      </c>
      <c r="N39" s="9" t="str">
        <f>VLOOKUP(Tableau256810[[#This Row],[PLACE TREGUNC]],PointsClassement[],2,FALSE)</f>
        <v xml:space="preserve"> </v>
      </c>
      <c r="O39" s="5" t="s">
        <v>2</v>
      </c>
      <c r="P39" s="9" t="str">
        <f>VLOOKUP(Tableau256810[[#This Row],[PLACE SCAER]],PointsClassement[],2,FALSE)</f>
        <v xml:space="preserve"> </v>
      </c>
      <c r="Q39" s="5" t="s">
        <v>2</v>
      </c>
      <c r="R39" s="9" t="str">
        <f>VLOOKUP(Tableau256810[[#This Row],[PLACE GOUEZEC]],PointsClassement[],2,FALSE)</f>
        <v xml:space="preserve"> </v>
      </c>
      <c r="S39" s="7"/>
      <c r="T39" s="8">
        <f t="shared" si="1"/>
        <v>0</v>
      </c>
    </row>
    <row r="40" spans="1:20" x14ac:dyDescent="0.3">
      <c r="A40">
        <v>35</v>
      </c>
      <c r="E40" s="3" t="s">
        <v>2</v>
      </c>
      <c r="F40" s="9" t="str">
        <f>VLOOKUP(Tableau256810[[#This Row],[PLACE QUIMPER]],PointsClassement[],2,FALSE)</f>
        <v xml:space="preserve"> </v>
      </c>
      <c r="G40" s="5" t="s">
        <v>2</v>
      </c>
      <c r="H40" s="9" t="str">
        <f>VLOOKUP(Tableau256810[[#This Row],[PLACE RIEC]],PointsClassement[],2,FALSE)</f>
        <v xml:space="preserve"> </v>
      </c>
      <c r="I40" s="5" t="s">
        <v>2</v>
      </c>
      <c r="J40" s="9" t="str">
        <f>VLOOKUP(Tableau256810[[#This Row],[PLACE QUIMPERLE]],PointsClassement[],2,FALSE)</f>
        <v xml:space="preserve"> </v>
      </c>
      <c r="K40" s="5" t="s">
        <v>2</v>
      </c>
      <c r="L40" s="9" t="str">
        <f>VLOOKUP(Tableau256810[[#This Row],[PLACE ERGUE]],PointsClassement[],2,FALSE)</f>
        <v xml:space="preserve"> </v>
      </c>
      <c r="M40" s="5" t="s">
        <v>2</v>
      </c>
      <c r="N40" s="9" t="str">
        <f>VLOOKUP(Tableau256810[[#This Row],[PLACE TREGUNC]],PointsClassement[],2,FALSE)</f>
        <v xml:space="preserve"> </v>
      </c>
      <c r="O40" s="5" t="s">
        <v>2</v>
      </c>
      <c r="P40" s="9" t="str">
        <f>VLOOKUP(Tableau256810[[#This Row],[PLACE SCAER]],PointsClassement[],2,FALSE)</f>
        <v xml:space="preserve"> </v>
      </c>
      <c r="Q40" s="5" t="s">
        <v>2</v>
      </c>
      <c r="R40" s="9" t="str">
        <f>VLOOKUP(Tableau256810[[#This Row],[PLACE GOUEZEC]],PointsClassement[],2,FALSE)</f>
        <v xml:space="preserve"> </v>
      </c>
      <c r="S40" s="7"/>
      <c r="T40" s="8">
        <f t="shared" si="1"/>
        <v>0</v>
      </c>
    </row>
    <row r="41" spans="1:20" x14ac:dyDescent="0.3">
      <c r="A41">
        <v>36</v>
      </c>
      <c r="E41" s="3" t="s">
        <v>2</v>
      </c>
      <c r="F41" s="9" t="str">
        <f>VLOOKUP(Tableau256810[[#This Row],[PLACE QUIMPER]],PointsClassement[],2,FALSE)</f>
        <v xml:space="preserve"> </v>
      </c>
      <c r="G41" s="5" t="s">
        <v>2</v>
      </c>
      <c r="H41" s="9" t="str">
        <f>VLOOKUP(Tableau256810[[#This Row],[PLACE RIEC]],PointsClassement[],2,FALSE)</f>
        <v xml:space="preserve"> </v>
      </c>
      <c r="I41" s="5" t="s">
        <v>2</v>
      </c>
      <c r="J41" s="9" t="str">
        <f>VLOOKUP(Tableau256810[[#This Row],[PLACE QUIMPERLE]],PointsClassement[],2,FALSE)</f>
        <v xml:space="preserve"> </v>
      </c>
      <c r="K41" s="5" t="s">
        <v>2</v>
      </c>
      <c r="L41" s="9" t="str">
        <f>VLOOKUP(Tableau256810[[#This Row],[PLACE ERGUE]],PointsClassement[],2,FALSE)</f>
        <v xml:space="preserve"> </v>
      </c>
      <c r="M41" s="5" t="s">
        <v>2</v>
      </c>
      <c r="N41" s="9" t="str">
        <f>VLOOKUP(Tableau256810[[#This Row],[PLACE TREGUNC]],PointsClassement[],2,FALSE)</f>
        <v xml:space="preserve"> </v>
      </c>
      <c r="O41" s="5" t="s">
        <v>2</v>
      </c>
      <c r="P41" s="9" t="str">
        <f>VLOOKUP(Tableau256810[[#This Row],[PLACE SCAER]],PointsClassement[],2,FALSE)</f>
        <v xml:space="preserve"> </v>
      </c>
      <c r="Q41" s="5" t="s">
        <v>2</v>
      </c>
      <c r="R41" s="9" t="str">
        <f>VLOOKUP(Tableau256810[[#This Row],[PLACE GOUEZEC]],PointsClassement[],2,FALSE)</f>
        <v xml:space="preserve"> </v>
      </c>
      <c r="S41" s="7"/>
      <c r="T41" s="8">
        <f t="shared" si="1"/>
        <v>0</v>
      </c>
    </row>
    <row r="42" spans="1:20" x14ac:dyDescent="0.3">
      <c r="A42">
        <v>37</v>
      </c>
      <c r="E42" s="3" t="s">
        <v>2</v>
      </c>
      <c r="F42" s="9" t="str">
        <f>VLOOKUP(Tableau256810[[#This Row],[PLACE QUIMPER]],PointsClassement[],2,FALSE)</f>
        <v xml:space="preserve"> </v>
      </c>
      <c r="G42" s="5" t="s">
        <v>2</v>
      </c>
      <c r="H42" s="9" t="str">
        <f>VLOOKUP(Tableau256810[[#This Row],[PLACE RIEC]],PointsClassement[],2,FALSE)</f>
        <v xml:space="preserve"> </v>
      </c>
      <c r="I42" s="5" t="s">
        <v>2</v>
      </c>
      <c r="J42" s="9" t="str">
        <f>VLOOKUP(Tableau256810[[#This Row],[PLACE QUIMPERLE]],PointsClassement[],2,FALSE)</f>
        <v xml:space="preserve"> </v>
      </c>
      <c r="K42" s="5" t="s">
        <v>2</v>
      </c>
      <c r="L42" s="9" t="str">
        <f>VLOOKUP(Tableau256810[[#This Row],[PLACE ERGUE]],PointsClassement[],2,FALSE)</f>
        <v xml:space="preserve"> </v>
      </c>
      <c r="M42" s="5" t="s">
        <v>2</v>
      </c>
      <c r="N42" s="9" t="str">
        <f>VLOOKUP(Tableau256810[[#This Row],[PLACE TREGUNC]],PointsClassement[],2,FALSE)</f>
        <v xml:space="preserve"> </v>
      </c>
      <c r="O42" s="5" t="s">
        <v>2</v>
      </c>
      <c r="P42" s="9" t="str">
        <f>VLOOKUP(Tableau256810[[#This Row],[PLACE SCAER]],PointsClassement[],2,FALSE)</f>
        <v xml:space="preserve"> </v>
      </c>
      <c r="Q42" s="5" t="s">
        <v>2</v>
      </c>
      <c r="R42" s="9" t="str">
        <f>VLOOKUP(Tableau256810[[#This Row],[PLACE GOUEZEC]],PointsClassement[],2,FALSE)</f>
        <v xml:space="preserve"> </v>
      </c>
      <c r="S42" s="7"/>
      <c r="T42" s="8">
        <f t="shared" si="1"/>
        <v>0</v>
      </c>
    </row>
    <row r="43" spans="1:20" x14ac:dyDescent="0.3">
      <c r="A43">
        <v>38</v>
      </c>
      <c r="E43" s="3" t="s">
        <v>2</v>
      </c>
      <c r="F43" s="9" t="str">
        <f>VLOOKUP(Tableau256810[[#This Row],[PLACE QUIMPER]],PointsClassement[],2,FALSE)</f>
        <v xml:space="preserve"> </v>
      </c>
      <c r="G43" s="5" t="s">
        <v>2</v>
      </c>
      <c r="H43" s="9" t="str">
        <f>VLOOKUP(Tableau256810[[#This Row],[PLACE RIEC]],PointsClassement[],2,FALSE)</f>
        <v xml:space="preserve"> </v>
      </c>
      <c r="I43" s="5" t="s">
        <v>2</v>
      </c>
      <c r="J43" s="9" t="str">
        <f>VLOOKUP(Tableau256810[[#This Row],[PLACE QUIMPERLE]],PointsClassement[],2,FALSE)</f>
        <v xml:space="preserve"> </v>
      </c>
      <c r="K43" s="5" t="s">
        <v>2</v>
      </c>
      <c r="L43" s="9" t="str">
        <f>VLOOKUP(Tableau256810[[#This Row],[PLACE ERGUE]],PointsClassement[],2,FALSE)</f>
        <v xml:space="preserve"> </v>
      </c>
      <c r="M43" s="5" t="s">
        <v>2</v>
      </c>
      <c r="N43" s="9" t="str">
        <f>VLOOKUP(Tableau256810[[#This Row],[PLACE TREGUNC]],PointsClassement[],2,FALSE)</f>
        <v xml:space="preserve"> </v>
      </c>
      <c r="O43" s="5" t="s">
        <v>2</v>
      </c>
      <c r="P43" s="9" t="str">
        <f>VLOOKUP(Tableau256810[[#This Row],[PLACE SCAER]],PointsClassement[],2,FALSE)</f>
        <v xml:space="preserve"> </v>
      </c>
      <c r="Q43" s="5" t="s">
        <v>2</v>
      </c>
      <c r="R43" s="9" t="str">
        <f>VLOOKUP(Tableau256810[[#This Row],[PLACE GOUEZEC]],PointsClassement[],2,FALSE)</f>
        <v xml:space="preserve"> </v>
      </c>
      <c r="S43" s="7"/>
      <c r="T43" s="8">
        <f t="shared" si="1"/>
        <v>0</v>
      </c>
    </row>
    <row r="44" spans="1:20" x14ac:dyDescent="0.3">
      <c r="A44">
        <v>39</v>
      </c>
      <c r="E44" s="3" t="s">
        <v>2</v>
      </c>
      <c r="F44" s="9" t="str">
        <f>VLOOKUP(Tableau256810[[#This Row],[PLACE QUIMPER]],PointsClassement[],2,FALSE)</f>
        <v xml:space="preserve"> </v>
      </c>
      <c r="G44" s="5" t="s">
        <v>2</v>
      </c>
      <c r="H44" s="9" t="str">
        <f>VLOOKUP(Tableau256810[[#This Row],[PLACE RIEC]],PointsClassement[],2,FALSE)</f>
        <v xml:space="preserve"> </v>
      </c>
      <c r="I44" s="5" t="s">
        <v>2</v>
      </c>
      <c r="J44" s="9" t="str">
        <f>VLOOKUP(Tableau256810[[#This Row],[PLACE QUIMPERLE]],PointsClassement[],2,FALSE)</f>
        <v xml:space="preserve"> </v>
      </c>
      <c r="K44" s="5" t="s">
        <v>2</v>
      </c>
      <c r="L44" s="9" t="str">
        <f>VLOOKUP(Tableau256810[[#This Row],[PLACE ERGUE]],PointsClassement[],2,FALSE)</f>
        <v xml:space="preserve"> </v>
      </c>
      <c r="M44" s="5" t="s">
        <v>2</v>
      </c>
      <c r="N44" s="9" t="str">
        <f>VLOOKUP(Tableau256810[[#This Row],[PLACE TREGUNC]],PointsClassement[],2,FALSE)</f>
        <v xml:space="preserve"> </v>
      </c>
      <c r="O44" s="5" t="s">
        <v>2</v>
      </c>
      <c r="P44" s="9" t="str">
        <f>VLOOKUP(Tableau256810[[#This Row],[PLACE SCAER]],PointsClassement[],2,FALSE)</f>
        <v xml:space="preserve"> </v>
      </c>
      <c r="Q44" s="5" t="s">
        <v>2</v>
      </c>
      <c r="R44" s="9" t="str">
        <f>VLOOKUP(Tableau256810[[#This Row],[PLACE GOUEZEC]],PointsClassement[],2,FALSE)</f>
        <v xml:space="preserve"> </v>
      </c>
      <c r="S44" s="7"/>
      <c r="T44" s="8">
        <f t="shared" si="1"/>
        <v>0</v>
      </c>
    </row>
    <row r="45" spans="1:20" x14ac:dyDescent="0.3">
      <c r="A45">
        <v>40</v>
      </c>
      <c r="E45" s="3" t="s">
        <v>2</v>
      </c>
      <c r="F45" s="9" t="str">
        <f>VLOOKUP(Tableau256810[[#This Row],[PLACE QUIMPER]],PointsClassement[],2,FALSE)</f>
        <v xml:space="preserve"> </v>
      </c>
      <c r="G45" s="5" t="s">
        <v>2</v>
      </c>
      <c r="H45" s="9" t="str">
        <f>VLOOKUP(Tableau256810[[#This Row],[PLACE RIEC]],PointsClassement[],2,FALSE)</f>
        <v xml:space="preserve"> </v>
      </c>
      <c r="I45" s="5" t="s">
        <v>2</v>
      </c>
      <c r="J45" s="9" t="str">
        <f>VLOOKUP(Tableau256810[[#This Row],[PLACE QUIMPERLE]],PointsClassement[],2,FALSE)</f>
        <v xml:space="preserve"> </v>
      </c>
      <c r="K45" s="5" t="s">
        <v>2</v>
      </c>
      <c r="L45" s="9" t="str">
        <f>VLOOKUP(Tableau256810[[#This Row],[PLACE ERGUE]],PointsClassement[],2,FALSE)</f>
        <v xml:space="preserve"> </v>
      </c>
      <c r="M45" s="5" t="s">
        <v>2</v>
      </c>
      <c r="N45" s="9" t="str">
        <f>VLOOKUP(Tableau256810[[#This Row],[PLACE TREGUNC]],PointsClassement[],2,FALSE)</f>
        <v xml:space="preserve"> </v>
      </c>
      <c r="O45" s="5" t="s">
        <v>2</v>
      </c>
      <c r="P45" s="9" t="str">
        <f>VLOOKUP(Tableau256810[[#This Row],[PLACE SCAER]],PointsClassement[],2,FALSE)</f>
        <v xml:space="preserve"> </v>
      </c>
      <c r="Q45" s="5" t="s">
        <v>2</v>
      </c>
      <c r="R45" s="9" t="str">
        <f>VLOOKUP(Tableau256810[[#This Row],[PLACE GOUEZEC]],PointsClassement[],2,FALSE)</f>
        <v xml:space="preserve"> </v>
      </c>
      <c r="S45" s="7"/>
      <c r="T45" s="8">
        <f t="shared" si="1"/>
        <v>0</v>
      </c>
    </row>
    <row r="46" spans="1:20" x14ac:dyDescent="0.3">
      <c r="A46">
        <v>41</v>
      </c>
      <c r="E46" s="3" t="s">
        <v>2</v>
      </c>
      <c r="F46" s="9" t="str">
        <f>VLOOKUP(Tableau256810[[#This Row],[PLACE QUIMPER]],PointsClassement[],2,FALSE)</f>
        <v xml:space="preserve"> </v>
      </c>
      <c r="G46" s="5" t="s">
        <v>2</v>
      </c>
      <c r="H46" s="9" t="str">
        <f>VLOOKUP(Tableau256810[[#This Row],[PLACE RIEC]],PointsClassement[],2,FALSE)</f>
        <v xml:space="preserve"> </v>
      </c>
      <c r="I46" s="5" t="s">
        <v>2</v>
      </c>
      <c r="J46" s="9" t="str">
        <f>VLOOKUP(Tableau256810[[#This Row],[PLACE QUIMPERLE]],PointsClassement[],2,FALSE)</f>
        <v xml:space="preserve"> </v>
      </c>
      <c r="K46" s="5" t="s">
        <v>2</v>
      </c>
      <c r="L46" s="9" t="str">
        <f>VLOOKUP(Tableau256810[[#This Row],[PLACE ERGUE]],PointsClassement[],2,FALSE)</f>
        <v xml:space="preserve"> </v>
      </c>
      <c r="M46" s="5" t="s">
        <v>2</v>
      </c>
      <c r="N46" s="9" t="str">
        <f>VLOOKUP(Tableau256810[[#This Row],[PLACE TREGUNC]],PointsClassement[],2,FALSE)</f>
        <v xml:space="preserve"> </v>
      </c>
      <c r="O46" s="5" t="s">
        <v>2</v>
      </c>
      <c r="P46" s="9" t="str">
        <f>VLOOKUP(Tableau256810[[#This Row],[PLACE SCAER]],PointsClassement[],2,FALSE)</f>
        <v xml:space="preserve"> </v>
      </c>
      <c r="Q46" s="5" t="s">
        <v>2</v>
      </c>
      <c r="R46" s="9" t="str">
        <f>VLOOKUP(Tableau256810[[#This Row],[PLACE GOUEZEC]],PointsClassement[],2,FALSE)</f>
        <v xml:space="preserve"> </v>
      </c>
      <c r="S46" s="7"/>
      <c r="T46" s="8">
        <f t="shared" si="1"/>
        <v>0</v>
      </c>
    </row>
    <row r="47" spans="1:20" x14ac:dyDescent="0.3">
      <c r="A47">
        <v>42</v>
      </c>
      <c r="E47" s="3" t="s">
        <v>2</v>
      </c>
      <c r="F47" s="9" t="str">
        <f>VLOOKUP(Tableau256810[[#This Row],[PLACE QUIMPER]],PointsClassement[],2,FALSE)</f>
        <v xml:space="preserve"> </v>
      </c>
      <c r="G47" s="5" t="s">
        <v>2</v>
      </c>
      <c r="H47" s="9" t="str">
        <f>VLOOKUP(Tableau256810[[#This Row],[PLACE RIEC]],PointsClassement[],2,FALSE)</f>
        <v xml:space="preserve"> </v>
      </c>
      <c r="I47" s="5" t="s">
        <v>2</v>
      </c>
      <c r="J47" s="9" t="str">
        <f>VLOOKUP(Tableau256810[[#This Row],[PLACE QUIMPERLE]],PointsClassement[],2,FALSE)</f>
        <v xml:space="preserve"> </v>
      </c>
      <c r="K47" s="5" t="s">
        <v>2</v>
      </c>
      <c r="L47" s="9" t="str">
        <f>VLOOKUP(Tableau256810[[#This Row],[PLACE ERGUE]],PointsClassement[],2,FALSE)</f>
        <v xml:space="preserve"> </v>
      </c>
      <c r="M47" s="5" t="s">
        <v>2</v>
      </c>
      <c r="N47" s="9" t="str">
        <f>VLOOKUP(Tableau256810[[#This Row],[PLACE TREGUNC]],PointsClassement[],2,FALSE)</f>
        <v xml:space="preserve"> </v>
      </c>
      <c r="O47" s="5" t="s">
        <v>2</v>
      </c>
      <c r="P47" s="9" t="str">
        <f>VLOOKUP(Tableau256810[[#This Row],[PLACE SCAER]],PointsClassement[],2,FALSE)</f>
        <v xml:space="preserve"> </v>
      </c>
      <c r="Q47" s="5" t="s">
        <v>2</v>
      </c>
      <c r="R47" s="9" t="str">
        <f>VLOOKUP(Tableau256810[[#This Row],[PLACE GOUEZEC]],PointsClassement[],2,FALSE)</f>
        <v xml:space="preserve"> </v>
      </c>
      <c r="S47" s="7"/>
      <c r="T47" s="8">
        <f t="shared" si="1"/>
        <v>0</v>
      </c>
    </row>
    <row r="48" spans="1:20" x14ac:dyDescent="0.3">
      <c r="A48">
        <v>43</v>
      </c>
      <c r="E48" s="3" t="s">
        <v>2</v>
      </c>
      <c r="F48" s="9" t="str">
        <f>VLOOKUP(Tableau256810[[#This Row],[PLACE QUIMPER]],PointsClassement[],2,FALSE)</f>
        <v xml:space="preserve"> </v>
      </c>
      <c r="G48" s="5" t="s">
        <v>2</v>
      </c>
      <c r="H48" s="9" t="str">
        <f>VLOOKUP(Tableau256810[[#This Row],[PLACE RIEC]],PointsClassement[],2,FALSE)</f>
        <v xml:space="preserve"> </v>
      </c>
      <c r="I48" s="5" t="s">
        <v>2</v>
      </c>
      <c r="J48" s="9" t="str">
        <f>VLOOKUP(Tableau256810[[#This Row],[PLACE QUIMPERLE]],PointsClassement[],2,FALSE)</f>
        <v xml:space="preserve"> </v>
      </c>
      <c r="K48" s="5" t="s">
        <v>2</v>
      </c>
      <c r="L48" s="9" t="str">
        <f>VLOOKUP(Tableau256810[[#This Row],[PLACE ERGUE]],PointsClassement[],2,FALSE)</f>
        <v xml:space="preserve"> </v>
      </c>
      <c r="M48" s="5" t="s">
        <v>2</v>
      </c>
      <c r="N48" s="9" t="str">
        <f>VLOOKUP(Tableau256810[[#This Row],[PLACE TREGUNC]],PointsClassement[],2,FALSE)</f>
        <v xml:space="preserve"> </v>
      </c>
      <c r="O48" s="5" t="s">
        <v>2</v>
      </c>
      <c r="P48" s="9" t="str">
        <f>VLOOKUP(Tableau256810[[#This Row],[PLACE SCAER]],PointsClassement[],2,FALSE)</f>
        <v xml:space="preserve"> </v>
      </c>
      <c r="Q48" s="5" t="s">
        <v>2</v>
      </c>
      <c r="R48" s="9" t="str">
        <f>VLOOKUP(Tableau256810[[#This Row],[PLACE GOUEZEC]],PointsClassement[],2,FALSE)</f>
        <v xml:space="preserve"> </v>
      </c>
      <c r="S48" s="7"/>
      <c r="T48" s="8">
        <f t="shared" si="1"/>
        <v>0</v>
      </c>
    </row>
    <row r="49" spans="1:20" x14ac:dyDescent="0.3">
      <c r="A49">
        <v>44</v>
      </c>
      <c r="E49" s="3" t="s">
        <v>2</v>
      </c>
      <c r="F49" s="9" t="str">
        <f>VLOOKUP(Tableau256810[[#This Row],[PLACE QUIMPER]],PointsClassement[],2,FALSE)</f>
        <v xml:space="preserve"> </v>
      </c>
      <c r="G49" s="5" t="s">
        <v>2</v>
      </c>
      <c r="H49" s="9" t="str">
        <f>VLOOKUP(Tableau256810[[#This Row],[PLACE RIEC]],PointsClassement[],2,FALSE)</f>
        <v xml:space="preserve"> </v>
      </c>
      <c r="I49" s="5" t="s">
        <v>2</v>
      </c>
      <c r="J49" s="9" t="str">
        <f>VLOOKUP(Tableau256810[[#This Row],[PLACE QUIMPERLE]],PointsClassement[],2,FALSE)</f>
        <v xml:space="preserve"> </v>
      </c>
      <c r="K49" s="5" t="s">
        <v>2</v>
      </c>
      <c r="L49" s="9" t="str">
        <f>VLOOKUP(Tableau256810[[#This Row],[PLACE ERGUE]],PointsClassement[],2,FALSE)</f>
        <v xml:space="preserve"> </v>
      </c>
      <c r="M49" s="5" t="s">
        <v>2</v>
      </c>
      <c r="N49" s="9" t="str">
        <f>VLOOKUP(Tableau256810[[#This Row],[PLACE TREGUNC]],PointsClassement[],2,FALSE)</f>
        <v xml:space="preserve"> </v>
      </c>
      <c r="O49" s="5" t="s">
        <v>2</v>
      </c>
      <c r="P49" s="9" t="str">
        <f>VLOOKUP(Tableau256810[[#This Row],[PLACE SCAER]],PointsClassement[],2,FALSE)</f>
        <v xml:space="preserve"> </v>
      </c>
      <c r="Q49" s="5" t="s">
        <v>2</v>
      </c>
      <c r="R49" s="9" t="str">
        <f>VLOOKUP(Tableau256810[[#This Row],[PLACE GOUEZEC]],PointsClassement[],2,FALSE)</f>
        <v xml:space="preserve"> </v>
      </c>
      <c r="S49" s="7"/>
      <c r="T49" s="8">
        <f t="shared" si="1"/>
        <v>0</v>
      </c>
    </row>
    <row r="50" spans="1:20" x14ac:dyDescent="0.3">
      <c r="A50">
        <v>45</v>
      </c>
      <c r="E50" s="3" t="s">
        <v>2</v>
      </c>
      <c r="F50" s="9" t="str">
        <f>VLOOKUP(Tableau256810[[#This Row],[PLACE QUIMPER]],PointsClassement[],2,FALSE)</f>
        <v xml:space="preserve"> </v>
      </c>
      <c r="G50" s="5" t="s">
        <v>2</v>
      </c>
      <c r="H50" s="9" t="str">
        <f>VLOOKUP(Tableau256810[[#This Row],[PLACE RIEC]],PointsClassement[],2,FALSE)</f>
        <v xml:space="preserve"> </v>
      </c>
      <c r="I50" s="5" t="s">
        <v>2</v>
      </c>
      <c r="J50" s="9" t="str">
        <f>VLOOKUP(Tableau256810[[#This Row],[PLACE QUIMPERLE]],PointsClassement[],2,FALSE)</f>
        <v xml:space="preserve"> </v>
      </c>
      <c r="K50" s="5" t="s">
        <v>2</v>
      </c>
      <c r="L50" s="9" t="str">
        <f>VLOOKUP(Tableau256810[[#This Row],[PLACE ERGUE]],PointsClassement[],2,FALSE)</f>
        <v xml:space="preserve"> </v>
      </c>
      <c r="M50" s="5" t="s">
        <v>2</v>
      </c>
      <c r="N50" s="9" t="str">
        <f>VLOOKUP(Tableau256810[[#This Row],[PLACE TREGUNC]],PointsClassement[],2,FALSE)</f>
        <v xml:space="preserve"> </v>
      </c>
      <c r="O50" s="5" t="s">
        <v>2</v>
      </c>
      <c r="P50" s="9" t="str">
        <f>VLOOKUP(Tableau256810[[#This Row],[PLACE SCAER]],PointsClassement[],2,FALSE)</f>
        <v xml:space="preserve"> </v>
      </c>
      <c r="Q50" s="5" t="s">
        <v>2</v>
      </c>
      <c r="R50" s="9" t="str">
        <f>VLOOKUP(Tableau256810[[#This Row],[PLACE GOUEZEC]],PointsClassement[],2,FALSE)</f>
        <v xml:space="preserve"> </v>
      </c>
      <c r="S50" s="7"/>
      <c r="T50" s="8">
        <f t="shared" si="1"/>
        <v>0</v>
      </c>
    </row>
    <row r="51" spans="1:20" x14ac:dyDescent="0.3">
      <c r="A51">
        <v>46</v>
      </c>
      <c r="E51" s="3" t="s">
        <v>2</v>
      </c>
      <c r="F51" s="9" t="str">
        <f>VLOOKUP(Tableau256810[[#This Row],[PLACE QUIMPER]],PointsClassement[],2,FALSE)</f>
        <v xml:space="preserve"> </v>
      </c>
      <c r="G51" s="5" t="s">
        <v>2</v>
      </c>
      <c r="H51" s="9" t="str">
        <f>VLOOKUP(Tableau256810[[#This Row],[PLACE RIEC]],PointsClassement[],2,FALSE)</f>
        <v xml:space="preserve"> </v>
      </c>
      <c r="I51" s="5" t="s">
        <v>2</v>
      </c>
      <c r="J51" s="9" t="str">
        <f>VLOOKUP(Tableau256810[[#This Row],[PLACE QUIMPERLE]],PointsClassement[],2,FALSE)</f>
        <v xml:space="preserve"> </v>
      </c>
      <c r="K51" s="5" t="s">
        <v>2</v>
      </c>
      <c r="L51" s="9" t="str">
        <f>VLOOKUP(Tableau256810[[#This Row],[PLACE ERGUE]],PointsClassement[],2,FALSE)</f>
        <v xml:space="preserve"> </v>
      </c>
      <c r="M51" s="5" t="s">
        <v>2</v>
      </c>
      <c r="N51" s="9" t="str">
        <f>VLOOKUP(Tableau256810[[#This Row],[PLACE TREGUNC]],PointsClassement[],2,FALSE)</f>
        <v xml:space="preserve"> </v>
      </c>
      <c r="O51" s="5" t="s">
        <v>2</v>
      </c>
      <c r="P51" s="9" t="str">
        <f>VLOOKUP(Tableau256810[[#This Row],[PLACE SCAER]],PointsClassement[],2,FALSE)</f>
        <v xml:space="preserve"> </v>
      </c>
      <c r="Q51" s="5" t="s">
        <v>2</v>
      </c>
      <c r="R51" s="9" t="str">
        <f>VLOOKUP(Tableau256810[[#This Row],[PLACE GOUEZEC]],PointsClassement[],2,FALSE)</f>
        <v xml:space="preserve"> </v>
      </c>
      <c r="S51" s="7"/>
      <c r="T51" s="8">
        <f t="shared" si="1"/>
        <v>0</v>
      </c>
    </row>
    <row r="52" spans="1:20" x14ac:dyDescent="0.3">
      <c r="A52">
        <v>47</v>
      </c>
      <c r="E52" s="3" t="s">
        <v>2</v>
      </c>
      <c r="F52" s="9" t="str">
        <f>VLOOKUP(Tableau256810[[#This Row],[PLACE QUIMPER]],PointsClassement[],2,FALSE)</f>
        <v xml:space="preserve"> </v>
      </c>
      <c r="G52" s="5" t="s">
        <v>2</v>
      </c>
      <c r="H52" s="9" t="str">
        <f>VLOOKUP(Tableau256810[[#This Row],[PLACE RIEC]],PointsClassement[],2,FALSE)</f>
        <v xml:space="preserve"> </v>
      </c>
      <c r="I52" s="5" t="s">
        <v>2</v>
      </c>
      <c r="J52" s="9" t="str">
        <f>VLOOKUP(Tableau256810[[#This Row],[PLACE QUIMPERLE]],PointsClassement[],2,FALSE)</f>
        <v xml:space="preserve"> </v>
      </c>
      <c r="K52" s="5" t="s">
        <v>2</v>
      </c>
      <c r="L52" s="9" t="str">
        <f>VLOOKUP(Tableau256810[[#This Row],[PLACE ERGUE]],PointsClassement[],2,FALSE)</f>
        <v xml:space="preserve"> </v>
      </c>
      <c r="M52" s="5" t="s">
        <v>2</v>
      </c>
      <c r="N52" s="9" t="str">
        <f>VLOOKUP(Tableau256810[[#This Row],[PLACE TREGUNC]],PointsClassement[],2,FALSE)</f>
        <v xml:space="preserve"> </v>
      </c>
      <c r="O52" s="5" t="s">
        <v>2</v>
      </c>
      <c r="P52" s="9" t="str">
        <f>VLOOKUP(Tableau256810[[#This Row],[PLACE SCAER]],PointsClassement[],2,FALSE)</f>
        <v xml:space="preserve"> </v>
      </c>
      <c r="Q52" s="5" t="s">
        <v>2</v>
      </c>
      <c r="R52" s="9" t="str">
        <f>VLOOKUP(Tableau256810[[#This Row],[PLACE GOUEZEC]],PointsClassement[],2,FALSE)</f>
        <v xml:space="preserve"> </v>
      </c>
      <c r="S52" s="7"/>
      <c r="T52" s="8">
        <f t="shared" si="1"/>
        <v>0</v>
      </c>
    </row>
    <row r="53" spans="1:20" x14ac:dyDescent="0.3">
      <c r="A53">
        <v>48</v>
      </c>
      <c r="E53" s="3" t="s">
        <v>2</v>
      </c>
      <c r="F53" s="9" t="str">
        <f>VLOOKUP(Tableau256810[[#This Row],[PLACE QUIMPER]],PointsClassement[],2,FALSE)</f>
        <v xml:space="preserve"> </v>
      </c>
      <c r="G53" s="5" t="s">
        <v>2</v>
      </c>
      <c r="H53" s="9" t="str">
        <f>VLOOKUP(Tableau256810[[#This Row],[PLACE RIEC]],PointsClassement[],2,FALSE)</f>
        <v xml:space="preserve"> </v>
      </c>
      <c r="I53" s="5" t="s">
        <v>2</v>
      </c>
      <c r="J53" s="9" t="str">
        <f>VLOOKUP(Tableau256810[[#This Row],[PLACE QUIMPERLE]],PointsClassement[],2,FALSE)</f>
        <v xml:space="preserve"> </v>
      </c>
      <c r="K53" s="5" t="s">
        <v>2</v>
      </c>
      <c r="L53" s="9" t="str">
        <f>VLOOKUP(Tableau256810[[#This Row],[PLACE ERGUE]],PointsClassement[],2,FALSE)</f>
        <v xml:space="preserve"> </v>
      </c>
      <c r="M53" s="5" t="s">
        <v>2</v>
      </c>
      <c r="N53" s="9" t="str">
        <f>VLOOKUP(Tableau256810[[#This Row],[PLACE TREGUNC]],PointsClassement[],2,FALSE)</f>
        <v xml:space="preserve"> </v>
      </c>
      <c r="O53" s="5" t="s">
        <v>2</v>
      </c>
      <c r="P53" s="9" t="str">
        <f>VLOOKUP(Tableau256810[[#This Row],[PLACE SCAER]],PointsClassement[],2,FALSE)</f>
        <v xml:space="preserve"> </v>
      </c>
      <c r="Q53" s="5" t="s">
        <v>2</v>
      </c>
      <c r="R53" s="9" t="str">
        <f>VLOOKUP(Tableau256810[[#This Row],[PLACE GOUEZEC]],PointsClassement[],2,FALSE)</f>
        <v xml:space="preserve"> </v>
      </c>
      <c r="S53" s="7"/>
      <c r="T53" s="8">
        <f t="shared" si="1"/>
        <v>0</v>
      </c>
    </row>
    <row r="54" spans="1:20" x14ac:dyDescent="0.3">
      <c r="A54">
        <v>49</v>
      </c>
      <c r="E54" s="3" t="s">
        <v>2</v>
      </c>
      <c r="F54" s="9" t="str">
        <f>VLOOKUP(Tableau256810[[#This Row],[PLACE QUIMPER]],PointsClassement[],2,FALSE)</f>
        <v xml:space="preserve"> </v>
      </c>
      <c r="G54" s="5" t="s">
        <v>2</v>
      </c>
      <c r="H54" s="9" t="str">
        <f>VLOOKUP(Tableau256810[[#This Row],[PLACE RIEC]],PointsClassement[],2,FALSE)</f>
        <v xml:space="preserve"> </v>
      </c>
      <c r="I54" s="5" t="s">
        <v>2</v>
      </c>
      <c r="J54" s="9" t="str">
        <f>VLOOKUP(Tableau256810[[#This Row],[PLACE QUIMPERLE]],PointsClassement[],2,FALSE)</f>
        <v xml:space="preserve"> </v>
      </c>
      <c r="K54" s="5" t="s">
        <v>2</v>
      </c>
      <c r="L54" s="9" t="str">
        <f>VLOOKUP(Tableau256810[[#This Row],[PLACE ERGUE]],PointsClassement[],2,FALSE)</f>
        <v xml:space="preserve"> </v>
      </c>
      <c r="M54" s="5" t="s">
        <v>2</v>
      </c>
      <c r="N54" s="9" t="str">
        <f>VLOOKUP(Tableau256810[[#This Row],[PLACE TREGUNC]],PointsClassement[],2,FALSE)</f>
        <v xml:space="preserve"> </v>
      </c>
      <c r="O54" s="5" t="s">
        <v>2</v>
      </c>
      <c r="P54" s="9" t="str">
        <f>VLOOKUP(Tableau256810[[#This Row],[PLACE SCAER]],PointsClassement[],2,FALSE)</f>
        <v xml:space="preserve"> </v>
      </c>
      <c r="Q54" s="5" t="s">
        <v>2</v>
      </c>
      <c r="R54" s="9" t="str">
        <f>VLOOKUP(Tableau256810[[#This Row],[PLACE GOUEZEC]],PointsClassement[],2,FALSE)</f>
        <v xml:space="preserve"> </v>
      </c>
      <c r="S54" s="7"/>
      <c r="T54" s="8">
        <f t="shared" si="1"/>
        <v>0</v>
      </c>
    </row>
    <row r="55" spans="1:20" x14ac:dyDescent="0.3">
      <c r="A55">
        <v>50</v>
      </c>
    </row>
  </sheetData>
  <mergeCells count="7">
    <mergeCell ref="Q4:R4"/>
    <mergeCell ref="E4:F4"/>
    <mergeCell ref="G4:H4"/>
    <mergeCell ref="I4:J4"/>
    <mergeCell ref="K4:L4"/>
    <mergeCell ref="M4:N4"/>
    <mergeCell ref="O4:P4"/>
  </mergeCells>
  <pageMargins left="0.25" right="0.25" top="0.75" bottom="0.75" header="0.3" footer="0.3"/>
  <pageSetup paperSize="9" scale="72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</vt:i4>
      </vt:variant>
    </vt:vector>
  </HeadingPairs>
  <TitlesOfParts>
    <vt:vector size="14" baseType="lpstr">
      <vt:lpstr>DATA</vt:lpstr>
      <vt:lpstr>H_Pré</vt:lpstr>
      <vt:lpstr>F_Pré</vt:lpstr>
      <vt:lpstr>H_Pou</vt:lpstr>
      <vt:lpstr>F_Pou</vt:lpstr>
      <vt:lpstr>H_Pup</vt:lpstr>
      <vt:lpstr>F_Pup</vt:lpstr>
      <vt:lpstr>H_Ben</vt:lpstr>
      <vt:lpstr>F_Ben</vt:lpstr>
      <vt:lpstr>H_Min</vt:lpstr>
      <vt:lpstr>F_Min</vt:lpstr>
      <vt:lpstr>H_Cad</vt:lpstr>
      <vt:lpstr>F_Cad</vt:lpstr>
      <vt:lpstr>Clubs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Gwen' LE RAZAVET</dc:creator>
  <cp:lastModifiedBy>Gwen' LE RAZAVET</cp:lastModifiedBy>
  <cp:lastPrinted>2022-11-13T15:18:48Z</cp:lastPrinted>
  <dcterms:created xsi:type="dcterms:W3CDTF">2022-10-15T20:44:55Z</dcterms:created>
  <dcterms:modified xsi:type="dcterms:W3CDTF">2022-11-13T15:20:43Z</dcterms:modified>
</cp:coreProperties>
</file>